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9440" windowHeight="12000" tabRatio="894" activeTab="0"/>
  </bookViews>
  <sheets>
    <sheet name="Inversió i finançament" sheetId="1" r:id="rId1"/>
    <sheet name="Tresoreria" sheetId="2" r:id="rId2"/>
    <sheet name="Compte de resultats a 5 anys" sheetId="3" r:id="rId3"/>
    <sheet name="Quadre amortització 2" sheetId="4" state="hidden" r:id="rId4"/>
    <sheet name="Quadre amortització 3" sheetId="5" state="hidden" r:id="rId5"/>
    <sheet name="Balanç de Situació" sheetId="6" r:id="rId6"/>
    <sheet name="Estudi de Viabilitat" sheetId="7" state="hidden" r:id="rId7"/>
    <sheet name="Carta de viabilitat" sheetId="8" state="hidden" r:id="rId8"/>
    <sheet name="Llista desplegable" sheetId="9" state="hidden" r:id="rId9"/>
  </sheets>
  <definedNames>
    <definedName name="_xlfn.IFERROR" hidden="1">#NAME?</definedName>
    <definedName name="_xlnm.Print_Area" localSheetId="0">'Inversió i finançament'!$B$1:$E$60</definedName>
    <definedName name="_xlnm.Print_Area" localSheetId="1">'Tresoreria'!$B$2:$O$33</definedName>
    <definedName name="REUNEIX">'Llista desplegable'!$A$1:$A$2</definedName>
  </definedNames>
  <calcPr fullCalcOnLoad="1"/>
</workbook>
</file>

<file path=xl/comments2.xml><?xml version="1.0" encoding="utf-8"?>
<comments xmlns="http://schemas.openxmlformats.org/spreadsheetml/2006/main">
  <authors>
    <author>USER</author>
  </authors>
  <commentList>
    <comment ref="C5" authorId="0">
      <text>
        <r>
          <rPr>
            <b/>
            <sz val="9"/>
            <rFont val="Tahoma"/>
            <family val="2"/>
          </rPr>
          <t>Saldo inicial de tresoreria</t>
        </r>
      </text>
    </comment>
    <comment ref="B7" authorId="0">
      <text>
        <r>
          <rPr>
            <sz val="9"/>
            <rFont val="Tahoma"/>
            <family val="2"/>
          </rPr>
          <t>Aportacions, Préstecs, ingressos financers, subvencions, IVA i altres</t>
        </r>
      </text>
    </comment>
  </commentList>
</comments>
</file>

<file path=xl/comments3.xml><?xml version="1.0" encoding="utf-8"?>
<comments xmlns="http://schemas.openxmlformats.org/spreadsheetml/2006/main">
  <authors>
    <author>Autor</author>
    <author>USER</author>
  </authors>
  <commentList>
    <comment ref="B36" authorId="0">
      <text>
        <r>
          <rPr>
            <sz val="12"/>
            <rFont val="Tahoma"/>
            <family val="2"/>
          </rPr>
          <t>Crèdits incobrables</t>
        </r>
      </text>
    </comment>
    <comment ref="B39" authorId="0">
      <text>
        <r>
          <rPr>
            <b/>
            <sz val="12"/>
            <rFont val="Tahoma"/>
            <family val="2"/>
          </rPr>
          <t>E</t>
        </r>
        <r>
          <rPr>
            <sz val="12"/>
            <rFont val="Tahoma"/>
            <family val="2"/>
          </rPr>
          <t xml:space="preserve">arnings </t>
        </r>
        <r>
          <rPr>
            <b/>
            <sz val="12"/>
            <rFont val="Tahoma"/>
            <family val="2"/>
          </rPr>
          <t>B</t>
        </r>
        <r>
          <rPr>
            <sz val="12"/>
            <rFont val="Tahoma"/>
            <family val="2"/>
          </rPr>
          <t xml:space="preserve">efore </t>
        </r>
        <r>
          <rPr>
            <b/>
            <sz val="12"/>
            <rFont val="Tahoma"/>
            <family val="2"/>
          </rPr>
          <t>I</t>
        </r>
        <r>
          <rPr>
            <sz val="12"/>
            <rFont val="Tahoma"/>
            <family val="2"/>
          </rPr>
          <t>nterest</t>
        </r>
        <r>
          <rPr>
            <b/>
            <sz val="12"/>
            <rFont val="Tahoma"/>
            <family val="2"/>
          </rPr>
          <t xml:space="preserve"> T</t>
        </r>
        <r>
          <rPr>
            <sz val="12"/>
            <rFont val="Tahoma"/>
            <family val="2"/>
          </rPr>
          <t>axes</t>
        </r>
        <r>
          <rPr>
            <b/>
            <sz val="12"/>
            <rFont val="Tahoma"/>
            <family val="2"/>
          </rPr>
          <t xml:space="preserve"> D</t>
        </r>
        <r>
          <rPr>
            <sz val="12"/>
            <rFont val="Tahoma"/>
            <family val="2"/>
          </rPr>
          <t xml:space="preserve">epreciations 
&amp; </t>
        </r>
        <r>
          <rPr>
            <b/>
            <sz val="12"/>
            <rFont val="Tahoma"/>
            <family val="2"/>
          </rPr>
          <t>A</t>
        </r>
        <r>
          <rPr>
            <sz val="12"/>
            <rFont val="Tahoma"/>
            <family val="2"/>
          </rPr>
          <t xml:space="preserve">mortizations.
Beneficis abans d'interessos, impostos, 
depreciacions i amortitzacions
</t>
        </r>
        <r>
          <rPr>
            <b/>
            <sz val="12"/>
            <rFont val="Tahoma"/>
            <family val="2"/>
          </rPr>
          <t>Resultat operativo</t>
        </r>
        <r>
          <rPr>
            <sz val="12"/>
            <rFont val="Tahoma"/>
            <family val="2"/>
          </rPr>
          <t xml:space="preserve"> sense amortitzacions</t>
        </r>
      </text>
    </comment>
    <comment ref="B41" authorId="0">
      <text>
        <r>
          <rPr>
            <sz val="12"/>
            <rFont val="Tahoma"/>
            <family val="2"/>
          </rPr>
          <t>Depreciaciones</t>
        </r>
      </text>
    </comment>
    <comment ref="B42" authorId="0">
      <text>
        <r>
          <rPr>
            <sz val="12"/>
            <rFont val="Tahoma"/>
            <family val="2"/>
          </rPr>
          <t xml:space="preserve">Resultado de la Explotación
</t>
        </r>
        <r>
          <rPr>
            <b/>
            <sz val="12"/>
            <rFont val="Tahoma"/>
            <family val="2"/>
          </rPr>
          <t>Resultado Operativo 
E.B.I.T.A.</t>
        </r>
      </text>
    </comment>
    <comment ref="B49" authorId="1">
      <text>
        <r>
          <rPr>
            <b/>
            <sz val="9"/>
            <rFont val="Tahoma"/>
            <family val="2"/>
          </rPr>
          <t>Impost de societats</t>
        </r>
      </text>
    </comment>
  </commentList>
</comments>
</file>

<file path=xl/comments6.xml><?xml version="1.0" encoding="utf-8"?>
<comments xmlns="http://schemas.openxmlformats.org/spreadsheetml/2006/main">
  <authors>
    <author>GemmaCanal</author>
  </authors>
  <commentList>
    <comment ref="G102" authorId="0">
      <text>
        <r>
          <rPr>
            <b/>
            <sz val="9"/>
            <rFont val="Tahoma"/>
            <family val="2"/>
          </rPr>
          <t>GemmaCanal:</t>
        </r>
        <r>
          <rPr>
            <sz val="9"/>
            <rFont val="Tahoma"/>
            <family val="2"/>
          </rPr>
          <t xml:space="preserve">
SEGONS APUNTS
</t>
        </r>
      </text>
    </comment>
  </commentList>
</comments>
</file>

<file path=xl/sharedStrings.xml><?xml version="1.0" encoding="utf-8"?>
<sst xmlns="http://schemas.openxmlformats.org/spreadsheetml/2006/main" count="579" uniqueCount="403">
  <si>
    <t>TOTAL</t>
  </si>
  <si>
    <t>CAPITAL FINANÇAT</t>
  </si>
  <si>
    <t>COMISSIONS</t>
  </si>
  <si>
    <t>INTERES ANUAL ANY 1</t>
  </si>
  <si>
    <t>UAL ANY 1</t>
  </si>
  <si>
    <t>INTERES ANUAL RESTA D´ANYS</t>
  </si>
  <si>
    <t>INTERES MENSUAL ANY 1</t>
  </si>
  <si>
    <t>INTERES MENSUAL RESTA D´ANYS</t>
  </si>
  <si>
    <t>PERIODE D´AMORTIT.</t>
  </si>
  <si>
    <t>ANYS</t>
  </si>
  <si>
    <t>QUOTA</t>
  </si>
  <si>
    <t>PRIMER ANY</t>
  </si>
  <si>
    <t>RESTA ANYS</t>
  </si>
  <si>
    <t>IMPORT</t>
  </si>
  <si>
    <t>INTERES</t>
  </si>
  <si>
    <t>CAPITAL</t>
  </si>
  <si>
    <t>PENDENT</t>
  </si>
  <si>
    <t>AMORT</t>
  </si>
  <si>
    <t xml:space="preserve"> </t>
  </si>
  <si>
    <t>TOTAL INTERESSOS</t>
  </si>
  <si>
    <t>PRESSUPOST DE TRESORERIA DEL PRIMER ANY</t>
  </si>
  <si>
    <t>Entrades per vendes</t>
  </si>
  <si>
    <t>Lloguer</t>
  </si>
  <si>
    <t>Manteniment i reparacions</t>
  </si>
  <si>
    <t>Assegurances</t>
  </si>
  <si>
    <t>Inversions</t>
  </si>
  <si>
    <t>TOTAL INVERSIONS</t>
  </si>
  <si>
    <t>Maquinària</t>
  </si>
  <si>
    <t>Eines i utillatges</t>
  </si>
  <si>
    <t>Despeses constitució</t>
  </si>
  <si>
    <t xml:space="preserve">% </t>
  </si>
  <si>
    <t>CONCEPTE</t>
  </si>
  <si>
    <t>Retribució assalariats</t>
  </si>
  <si>
    <t>Cotitzacions d’autònoms</t>
  </si>
  <si>
    <t>Carregues socials</t>
  </si>
  <si>
    <t>Lloguers</t>
  </si>
  <si>
    <t>Publicitat i promoció</t>
  </si>
  <si>
    <t>Transports i dietes</t>
  </si>
  <si>
    <t xml:space="preserve">Anys de carència </t>
  </si>
  <si>
    <t xml:space="preserve">Comissions d'apertura (%) </t>
  </si>
  <si>
    <t>Tipus d'interès 1r any (%)</t>
  </si>
  <si>
    <t>Tipus d'interès 2n any (%)</t>
  </si>
  <si>
    <t>Proveïdors</t>
  </si>
  <si>
    <t>Impostos i tributs</t>
  </si>
  <si>
    <t xml:space="preserve">Comissions </t>
  </si>
  <si>
    <t xml:space="preserve">Assegurances </t>
  </si>
  <si>
    <t>INTERESSOS 1</t>
  </si>
  <si>
    <t>INTERESSOS 2</t>
  </si>
  <si>
    <t>INTERESSOS 3</t>
  </si>
  <si>
    <t>INTERESSOS 4</t>
  </si>
  <si>
    <t>INTERESSOS 5</t>
  </si>
  <si>
    <t>(1- 5 ANYS)</t>
  </si>
  <si>
    <t xml:space="preserve">* En cas de sol·licitar préstec bancari, omplir les dades següents. 
A continuació podràs imprimir el "QUADRE D'AMORTITZACIÓ" on 
apareixen les dades referent al retorn del prèstec (amortització i despesa
financera) que et seran útils per a calcular la resta de taules. </t>
  </si>
  <si>
    <t>Període d'amortització (en anys)</t>
  </si>
  <si>
    <t>Seguretat Social d'autònoms</t>
  </si>
  <si>
    <t>Seguretat Social assalariats</t>
  </si>
  <si>
    <t>Retribució pròpia (socis treb.)</t>
  </si>
  <si>
    <t>2.2 CRÈDITS O PRÉSTECS * Núm. 2</t>
  </si>
  <si>
    <t>2.3 CRÈDITS O PRÉSTECS * Núm. 3</t>
  </si>
  <si>
    <t>PRÉSTEC Núm. 1</t>
  </si>
  <si>
    <t>PRÉSTEC Núm. 2</t>
  </si>
  <si>
    <t>PRÉSTEC Núm. 3</t>
  </si>
  <si>
    <t>QUADRE D´AMORITZACIÓ FINANÇAMENT PRÉSTEC Núm. 2</t>
  </si>
  <si>
    <t>QUADRE D´AMORITZACIÓ FINANÇAMENT PRÉSTEC Núm. 3</t>
  </si>
  <si>
    <t>Amortització del préstec</t>
  </si>
  <si>
    <t>Devolució d'interessos</t>
  </si>
  <si>
    <t>Altres ingressos</t>
  </si>
  <si>
    <t>Altres despeses</t>
  </si>
  <si>
    <t>Despeses 1r establiment i estudis previs</t>
  </si>
  <si>
    <t>Subministraments (aigua, llum, internet...)</t>
  </si>
  <si>
    <t>Serveis externs (gestoria o assessoria)</t>
  </si>
  <si>
    <t xml:space="preserve">IMPORT </t>
  </si>
  <si>
    <t>Retribució pròpia (socis treballadors)</t>
  </si>
  <si>
    <t xml:space="preserve">COBRAMENTS                  </t>
  </si>
  <si>
    <t xml:space="preserve">PAGAMENTS                   </t>
  </si>
  <si>
    <t xml:space="preserve">Liquidació d'IVA                 </t>
  </si>
  <si>
    <t xml:space="preserve">SALDO DE CAIXA </t>
  </si>
  <si>
    <t>Liquidació IRPF (estimació directa)</t>
  </si>
  <si>
    <t xml:space="preserve">Rehabilitació d'edificis i locals </t>
  </si>
  <si>
    <t xml:space="preserve">Instal·lacions </t>
  </si>
  <si>
    <t>Transformació elements de transport</t>
  </si>
  <si>
    <t>TOTAL FINANÇAMENT</t>
  </si>
  <si>
    <t>Signatura:</t>
  </si>
  <si>
    <t>Preu de la rehabilitació (paleteria, pintura, enguixats….)</t>
  </si>
  <si>
    <t>Cost de les màquines, eines i utensilis necessaris per la producció o desenvolupament de l'activitat</t>
  </si>
  <si>
    <t>Aigua, llum, gas, telèfon, etc</t>
  </si>
  <si>
    <t>Cost transformació vehicle</t>
  </si>
  <si>
    <t>Mobiliari i atuells</t>
  </si>
  <si>
    <t>Taules, cadires, armaris atuells</t>
  </si>
  <si>
    <t>Equipaments i aplicacions informàtiques</t>
  </si>
  <si>
    <t>Ordinadors i programes informàtics</t>
  </si>
  <si>
    <t>Recursos propis</t>
  </si>
  <si>
    <t>Capitalització</t>
  </si>
  <si>
    <t>Crèdits i /o préstecs</t>
  </si>
  <si>
    <t>Subvencions</t>
  </si>
  <si>
    <t>Estalvis, indemnitzacions per acomiadaments. Ajuts de familiars, amics (sense interessos).</t>
  </si>
  <si>
    <t>De les prestacions de l'atur</t>
  </si>
  <si>
    <t>Concetidts per entitats financeres i els provinents d'amics o familiars, gravats per interessos.</t>
  </si>
  <si>
    <t>Import de subvencions rebudes en el moment d'iniciar les inversions (per a la mateixa finalitat)</t>
  </si>
  <si>
    <t>Pòlisses, lísing…</t>
  </si>
  <si>
    <t>Saldo acumulat a l'inici del mes</t>
  </si>
  <si>
    <t>Mes 1</t>
  </si>
  <si>
    <t>Mes 2</t>
  </si>
  <si>
    <t>Mes 3</t>
  </si>
  <si>
    <t>Mes 4</t>
  </si>
  <si>
    <t>Mes 5</t>
  </si>
  <si>
    <t>Mes 6</t>
  </si>
  <si>
    <t>Mes 7</t>
  </si>
  <si>
    <t>Mes 8</t>
  </si>
  <si>
    <t>Mes 9</t>
  </si>
  <si>
    <t>Mes 10</t>
  </si>
  <si>
    <t>Mes 11</t>
  </si>
  <si>
    <t>Mes 12</t>
  </si>
  <si>
    <t>Telèfon</t>
  </si>
  <si>
    <t>Personal</t>
  </si>
  <si>
    <t>Excepcionales</t>
  </si>
  <si>
    <t>E.B.I.T.D.A.</t>
  </si>
  <si>
    <t>INGRESSOS</t>
  </si>
  <si>
    <t>DESPESES</t>
  </si>
  <si>
    <t>Compres</t>
  </si>
  <si>
    <t>Despeses generals i Administració</t>
  </si>
  <si>
    <t>Cost de les vendes</t>
  </si>
  <si>
    <t>Telefonia</t>
  </si>
  <si>
    <t>Serveis professionals</t>
  </si>
  <si>
    <t>Altres serveis</t>
  </si>
  <si>
    <t>Insolvències</t>
  </si>
  <si>
    <t>Total despeses</t>
  </si>
  <si>
    <t>Ingressos</t>
  </si>
  <si>
    <t>Despeses</t>
  </si>
  <si>
    <t>Venda / Prestació de serveis</t>
  </si>
  <si>
    <t>FINANCERS</t>
  </si>
  <si>
    <t>RESULTAT ABANS D'IMPOSTOS</t>
  </si>
  <si>
    <t>Impostos</t>
  </si>
  <si>
    <t>RESULTAT NET</t>
  </si>
  <si>
    <t>ANY 1</t>
  </si>
  <si>
    <t>ANY 2</t>
  </si>
  <si>
    <t>ANY 3</t>
  </si>
  <si>
    <t>Ingressos nets totals</t>
  </si>
  <si>
    <t>Res. Explotació</t>
  </si>
  <si>
    <t>Amortitzacions</t>
  </si>
  <si>
    <t>Compres matèria primera</t>
  </si>
  <si>
    <t>ACTIU</t>
  </si>
  <si>
    <t>IMMOBILITZAT INTANGIBLE</t>
  </si>
  <si>
    <t>Propietat industrial (patents i marques)</t>
  </si>
  <si>
    <t>Drets de traspàs</t>
  </si>
  <si>
    <t>Aplicacions informàtiques</t>
  </si>
  <si>
    <t>Amort. Acum. Immob. Immaterial</t>
  </si>
  <si>
    <t>IMMOBILITZAT MATERIAL</t>
  </si>
  <si>
    <t>Terrenys</t>
  </si>
  <si>
    <t>Construccions</t>
  </si>
  <si>
    <t>Altres instal·lacions</t>
  </si>
  <si>
    <t>Mobiliari</t>
  </si>
  <si>
    <t>Equips processos informació</t>
  </si>
  <si>
    <t>Elements de transport</t>
  </si>
  <si>
    <t>Altre immobilitzat material</t>
  </si>
  <si>
    <t>Amort. Acum. Immob. Material</t>
  </si>
  <si>
    <t>FIANCES I DIPÒSITS A LLARG TERMINI</t>
  </si>
  <si>
    <t>Fiances a llarg termini</t>
  </si>
  <si>
    <t>Dipòsits a llarg termini</t>
  </si>
  <si>
    <t>EXISTÈNCIES</t>
  </si>
  <si>
    <t>Existències</t>
  </si>
  <si>
    <t>DEUTORS</t>
  </si>
  <si>
    <t>Bestretes a proveïdors</t>
  </si>
  <si>
    <t>Clients</t>
  </si>
  <si>
    <t>Efectes a cobrar</t>
  </si>
  <si>
    <t>Deutors diversos</t>
  </si>
  <si>
    <t>Bestretes remuneracions</t>
  </si>
  <si>
    <t>Hisenda Pública deutora</t>
  </si>
  <si>
    <t>Provisions per insolvències</t>
  </si>
  <si>
    <t>INVERSIONS FINANCERES TEMPORALS</t>
  </si>
  <si>
    <t>Altres inversions financeres temporals</t>
  </si>
  <si>
    <t>COMPTES FINANCERS</t>
  </si>
  <si>
    <t>Comptes corrents amb socis</t>
  </si>
  <si>
    <t>Tresoreria</t>
  </si>
  <si>
    <t>AJUSTAMENTS PER PERIODIFICACIÓ</t>
  </si>
  <si>
    <t>Despeses anticipades</t>
  </si>
  <si>
    <t>SUMA ACTIU</t>
  </si>
  <si>
    <t>PASSIU</t>
  </si>
  <si>
    <t>PATRIMONI NET</t>
  </si>
  <si>
    <t>Capital social</t>
  </si>
  <si>
    <t>112-114</t>
  </si>
  <si>
    <t>Reserves</t>
  </si>
  <si>
    <t>Romanent</t>
  </si>
  <si>
    <t>Resultat negatiu d'exercicis anteriors</t>
  </si>
  <si>
    <t>Pèrdues i guanys</t>
  </si>
  <si>
    <t>Subvencions oficials de capital</t>
  </si>
  <si>
    <t>Deutes a llarg termini amb ent. de crèdit</t>
  </si>
  <si>
    <t>Efectes a pagar a llarg termini</t>
  </si>
  <si>
    <t>Creditors</t>
  </si>
  <si>
    <t>Bestretes de clients</t>
  </si>
  <si>
    <t>Remuneracions pendent de pagament</t>
  </si>
  <si>
    <t>Hisenda pública creditora</t>
  </si>
  <si>
    <t>HP creditora per IS</t>
  </si>
  <si>
    <t>HP creditora per IRPF</t>
  </si>
  <si>
    <t>HP creditora per IVA</t>
  </si>
  <si>
    <t>Organismes Seg. Social creditors</t>
  </si>
  <si>
    <t>Promotors</t>
  </si>
  <si>
    <t>Deutes a curt amb ent. de crèdit</t>
  </si>
  <si>
    <t>SUMA PASSIU</t>
  </si>
  <si>
    <t>BALANÇ DE SITUACIÓ</t>
  </si>
  <si>
    <t>Omplir només les cel·les en blanc</t>
  </si>
  <si>
    <t>Omplir només cel·les en blanc</t>
  </si>
  <si>
    <t>ACTIU FIX</t>
  </si>
  <si>
    <t>%</t>
  </si>
  <si>
    <t>RATIS DE VIABILITAT ECONÒMICA</t>
  </si>
  <si>
    <t>RATI DE LIQUIDITAT</t>
  </si>
  <si>
    <t>ACTIU CIRCULANT</t>
  </si>
  <si>
    <t>CÀLCUL:</t>
  </si>
  <si>
    <t>Actiu Circulant / Passiu Circulant</t>
  </si>
  <si>
    <t>VALORS:</t>
  </si>
  <si>
    <t xml:space="preserve">&lt;1  </t>
  </si>
  <si>
    <t>Problemes de liquiditat</t>
  </si>
  <si>
    <t xml:space="preserve">1 - 1,5   </t>
  </si>
  <si>
    <t>Precaució</t>
  </si>
  <si>
    <t xml:space="preserve">1,6 - 2  </t>
  </si>
  <si>
    <t>Situació correcta</t>
  </si>
  <si>
    <t xml:space="preserve">&gt; 2  </t>
  </si>
  <si>
    <t>Actius ociosos</t>
  </si>
  <si>
    <t>0 punts</t>
  </si>
  <si>
    <t>2,5 punts</t>
  </si>
  <si>
    <t>5 punts</t>
  </si>
  <si>
    <t>RATI D'ENDEUTAMENT</t>
  </si>
  <si>
    <t>INDICA:</t>
  </si>
  <si>
    <t>La capacitat de tornar deute</t>
  </si>
  <si>
    <t>Total Passiu / Patrimoni net + Passiu</t>
  </si>
  <si>
    <t xml:space="preserve">&gt; 0,6 </t>
  </si>
  <si>
    <t>Excés de deutes</t>
  </si>
  <si>
    <t>0,6 - 0,5</t>
  </si>
  <si>
    <t>&lt; 0,5</t>
  </si>
  <si>
    <t>Excés de recursos propis</t>
  </si>
  <si>
    <t>RENDIBILITAT ECONÒMICA</t>
  </si>
  <si>
    <t>Resultat abans d'interessos i impostos / Total Actiu x 100</t>
  </si>
  <si>
    <t>&gt; 15%</t>
  </si>
  <si>
    <t>5% - 15%</t>
  </si>
  <si>
    <t>&lt;= 5%</t>
  </si>
  <si>
    <t>Molt baix rendiment</t>
  </si>
  <si>
    <t>Rendiment alt</t>
  </si>
  <si>
    <t>Pot millorar</t>
  </si>
  <si>
    <t>INDEPENDÈNCIA FINANCERA</t>
  </si>
  <si>
    <t>Capacitat de l'empresa per financar-se</t>
  </si>
  <si>
    <t>Recursos propis / passiu exigible * 100</t>
  </si>
  <si>
    <t>&gt;1</t>
  </si>
  <si>
    <t>&lt;1</t>
  </si>
  <si>
    <t>PASSIU NO CORRENT</t>
  </si>
  <si>
    <t>PASSIU CORRENT</t>
  </si>
  <si>
    <t>Indica el nivell de deutes que té la societat (aportacions de tercers en el total de recursos de l'empresa)</t>
  </si>
  <si>
    <t>Rendiment de la inversió en actiu respecte el benefici d'explotació (sense efecte dels impostos i financers)</t>
  </si>
  <si>
    <t>Rati d'eficiència</t>
  </si>
  <si>
    <t>Diners que has de gastar per guanyar 1 euro.</t>
  </si>
  <si>
    <t>Ingressos / Despeses</t>
  </si>
  <si>
    <t>&gt; 1</t>
  </si>
  <si>
    <t>1 - 0,5</t>
  </si>
  <si>
    <t>20 punts</t>
  </si>
  <si>
    <t>Idoni</t>
  </si>
  <si>
    <t>A millorar</t>
  </si>
  <si>
    <t>No viable</t>
  </si>
  <si>
    <t>Honoràris tècnics</t>
  </si>
  <si>
    <t>Redacció de projectes d'execució d'obra i direcció d'obra.</t>
  </si>
  <si>
    <t>PLA DE FINANÇAMENT LEADER</t>
  </si>
  <si>
    <t>PLA D’INVERSIONS LEADER</t>
  </si>
  <si>
    <t>Instal·lacions tècniques</t>
  </si>
  <si>
    <t>Utillatge</t>
  </si>
  <si>
    <t>ESTUDI DE VIABILITAT</t>
  </si>
  <si>
    <t>Raó social</t>
  </si>
  <si>
    <t>Núm d'expedient</t>
  </si>
  <si>
    <t>Convocatòria</t>
  </si>
  <si>
    <t>Data de presentació de la sol·licitud</t>
  </si>
  <si>
    <t xml:space="preserve">DNI/NIF </t>
  </si>
  <si>
    <t>Immobilitzat</t>
  </si>
  <si>
    <t>Realitzable</t>
  </si>
  <si>
    <t>Disponible</t>
  </si>
  <si>
    <t>Fons propis</t>
  </si>
  <si>
    <t>Passiu no corrent</t>
  </si>
  <si>
    <t>Passiu corrent</t>
  </si>
  <si>
    <t>BALANÇ</t>
  </si>
  <si>
    <t>Vendes</t>
  </si>
  <si>
    <t>BAII</t>
  </si>
  <si>
    <t>Resultat net</t>
  </si>
  <si>
    <t>BAI</t>
  </si>
  <si>
    <t>Rendibilitat econòmica</t>
  </si>
  <si>
    <t>* L'empresa nova pot estar entre 0,8 - 0,9</t>
  </si>
  <si>
    <t>COMPTES DE RESULTATS</t>
  </si>
  <si>
    <t>PASSIU EXIGIBLE A LL/T</t>
  </si>
  <si>
    <t>PASSIU EXIGIBLE A C/T</t>
  </si>
  <si>
    <t>RECURSOS PERMANENTS</t>
  </si>
  <si>
    <t>ANYS ANALITZATS</t>
  </si>
  <si>
    <t>any 1</t>
  </si>
  <si>
    <t>any 2</t>
  </si>
  <si>
    <t>any3</t>
  </si>
  <si>
    <t>Actiu corrent &gt; Passiu Corrent</t>
  </si>
  <si>
    <t>&gt;</t>
  </si>
  <si>
    <t>* Ideal: actiu corrent = aprox. Doble del Passiu Corrent</t>
  </si>
  <si>
    <t>+ 50%</t>
  </si>
  <si>
    <t>Fons de Maniobra</t>
  </si>
  <si>
    <t>CÀLCUL</t>
  </si>
  <si>
    <t>-</t>
  </si>
  <si>
    <t>(Patrimoni net</t>
  </si>
  <si>
    <t>+</t>
  </si>
  <si>
    <t>Passiu no corrent)</t>
  </si>
  <si>
    <t>Realitzable +Disponible &gt; Passiu Corrent  (FONS DE MANIOBRA)</t>
  </si>
  <si>
    <t>Patrimoni net i passiu</t>
  </si>
  <si>
    <t>Predomina el deute a LT. Deute de millor qualitat</t>
  </si>
  <si>
    <t>Predomina el deute a CT. Deute de Pitjor qualitat</t>
  </si>
  <si>
    <t>Excés de deutes ( Si és molt alt esta patint una descapitalització)</t>
  </si>
  <si>
    <t>Excés de recursos propis (dificultat per rentabilitzar els fons dels accionistes)</t>
  </si>
  <si>
    <t>(Despeses de personal / vendes) * 100</t>
  </si>
  <si>
    <t>Percentatge de representació per partides en vers les vendes</t>
  </si>
  <si>
    <t>(Compres / Vendes) * 100</t>
  </si>
  <si>
    <t>Despeses generals i d'administració</t>
  </si>
  <si>
    <t>(Despeses generals i d'administració / vendes) * 100</t>
  </si>
  <si>
    <t>(Resultat d'explotació / vendes) * 100</t>
  </si>
  <si>
    <t>Resultat d'explotació</t>
  </si>
  <si>
    <t>E.B.I.T.D.A</t>
  </si>
  <si>
    <t>(EBITDA / vendes) * 100</t>
  </si>
  <si>
    <t>((Valor final - Valor inicial)/ valor inicial)*100</t>
  </si>
  <si>
    <t>Cost de Vendes</t>
  </si>
  <si>
    <t>(Cost de vendes / Vendes) * 100</t>
  </si>
  <si>
    <t>(Insolvències / vendes) * 100</t>
  </si>
  <si>
    <t>Disponible (Caixa i Bancs) / Passiu Circulant</t>
  </si>
  <si>
    <t xml:space="preserve">&lt; 0,3  </t>
  </si>
  <si>
    <t>&gt;0,3</t>
  </si>
  <si>
    <t>Ventes/ Total Actiu</t>
  </si>
  <si>
    <t>Rotació global del Actiu</t>
  </si>
  <si>
    <t>Autonomia Financera</t>
  </si>
  <si>
    <t xml:space="preserve">Patrimoni net / Passiu total </t>
  </si>
  <si>
    <t>0,7 a 1,5</t>
  </si>
  <si>
    <t>&lt;0,7</t>
  </si>
  <si>
    <t>&gt; 1,5</t>
  </si>
  <si>
    <t>Passiu Corrent/Total passiu *100</t>
  </si>
  <si>
    <t>Solidesa</t>
  </si>
  <si>
    <t>&gt;0,5</t>
  </si>
  <si>
    <t>Patrimoni net / Actiu no corrent</t>
  </si>
  <si>
    <t>Deutes Bancaris/Patrimoni net</t>
  </si>
  <si>
    <t>Expansió de les ventes</t>
  </si>
  <si>
    <t>x</t>
  </si>
  <si>
    <t>Evolució del benefici net</t>
  </si>
  <si>
    <t>OBSERVACIONS</t>
  </si>
  <si>
    <t>Capacitat de devolució (Qualitat del deute)</t>
  </si>
  <si>
    <t>PROGRAMA DE DESENVOLUPAMENT RURAL DE CATALUNYA 2014- 2020</t>
  </si>
  <si>
    <t xml:space="preserve">Identificació de l’expedient </t>
  </si>
  <si>
    <t xml:space="preserve">Expedient núm. </t>
  </si>
  <si>
    <t xml:space="preserve">per al projecte d’empresa de </t>
  </si>
  <si>
    <t>a l'empara de l' ORDRE ARP/302/2016, de 8 de novembre, per la qual s'aproven les bases reguladores dels ajuts destinats a l'aplicació del desenvolupament local participatiu Leader en el marc del Programa de desenvolupament  rural de Catalunya 2014-2020 (operació 19.02.01).</t>
  </si>
  <si>
    <t>Fets,</t>
  </si>
  <si>
    <t>1- Que en data</t>
  </si>
  <si>
    <t>,</t>
  </si>
  <si>
    <t xml:space="preserve">en el marc  del Programa de Desenvolupant Rural de Catalunya 2014-2020 (operació 19.02.01), per realitzar: </t>
  </si>
  <si>
    <t>2- Que adjunta a la sol·licitud, un estudi de viabilitat econòmica.</t>
  </si>
  <si>
    <t>Informo,</t>
  </si>
  <si>
    <t xml:space="preserve">amb CIF/NIF </t>
  </si>
  <si>
    <t>les condicions de viabilitat d’acord amb les dades aportades.</t>
  </si>
  <si>
    <t>NO REUNEIX</t>
  </si>
  <si>
    <t>Atentament,</t>
  </si>
  <si>
    <t>El Coordinador</t>
  </si>
  <si>
    <t>Eduard Barcons Comellas</t>
  </si>
  <si>
    <t xml:space="preserve">      ,va presentar la sol•licitud  d’ajut </t>
  </si>
  <si>
    <t xml:space="preserve">Puig-Reig, 13 de febrer de 2017 </t>
  </si>
  <si>
    <t xml:space="preserve">  1- Que el projecte d’empresa de</t>
  </si>
  <si>
    <r>
      <t xml:space="preserve">REUNEIX  </t>
    </r>
    <r>
      <rPr>
        <sz val="10"/>
        <color indexed="9"/>
        <rFont val="Arial"/>
        <family val="2"/>
      </rPr>
      <t xml:space="preserve"> </t>
    </r>
  </si>
  <si>
    <t xml:space="preserve">REUNEIX   </t>
  </si>
  <si>
    <t>Descripció de l'ajut</t>
  </si>
  <si>
    <t>Els fons propis han d'estar entre un 40-50% del total del patrimoni net + passiu</t>
  </si>
  <si>
    <t>Fons Propis</t>
  </si>
  <si>
    <t>Excepcionals</t>
  </si>
  <si>
    <t>(Excepcionals / vendes) * 100</t>
  </si>
  <si>
    <t>Serà òptim si el valor es superior a 1</t>
  </si>
  <si>
    <t>Càlcul de taxa de variació</t>
  </si>
  <si>
    <t>Serveix per veure com evolucionen les partides al llarg del temps. Es reflecteixen les variacions percentuals, increments o disminucions; de cada element de les masses patrimonials i es compara de forma horitzontal</t>
  </si>
  <si>
    <t>Mesura la capacitat de l'empresa per fer front a els deutes a CT utilitzant els deutes a CT</t>
  </si>
  <si>
    <t>Mesura la capacitat que te l'empresa d'atendre els seus compromisos a curt termini amb els actius líquids que posseeix</t>
  </si>
  <si>
    <t>Mesura l'eficiència amb la qual s'han fet servir els actius disponibles per la generació de vendes. Estableix doncs, la eficiència en el us dels actius per part de l'empresa</t>
  </si>
  <si>
    <t>Com més elevat sigui el valor, més rendiment s'obtindrà de les inversions, sempre que l'empresa operi amb beneficis</t>
  </si>
  <si>
    <t>Grau de dependència que te l'empresa respecte als creedors</t>
  </si>
  <si>
    <t>No te dependència dels creedors</t>
  </si>
  <si>
    <t>Pot finançar inversions a LL/T amb  recursos propis</t>
  </si>
  <si>
    <t>No pot finançar inversions a LL/T amb recursos propis</t>
  </si>
  <si>
    <t>Mesura la relació existent entre l'import dels fons propis amb relació a els deutes que manté l'empresa amb les entitats de crèdit</t>
  </si>
  <si>
    <t>A menor valor millor liquides i solvència ja que genera efectiu suficient per afrontar els deutes</t>
  </si>
  <si>
    <t>RÀTIOS</t>
  </si>
  <si>
    <t>Ràtio d'eficiència</t>
  </si>
  <si>
    <t>Ràtio de liquiditat (Solvència)</t>
  </si>
  <si>
    <t>Ràtio de liquiditat immediata</t>
  </si>
  <si>
    <t>Ràtio d'endeutament</t>
  </si>
  <si>
    <t>Capacitat de l'empresa per finançar-se. Com menor sigui la ràtio millor no te un valor òptim de referència. Els problemes que es reflecteixen aquí es que l'empresa tingui dificultats per fer front a venciments del deute a C/T. Per poder-ho solucionar transformar el deute de C/T a LL/T</t>
  </si>
  <si>
    <t>Ràtio baixa</t>
  </si>
  <si>
    <t>Ràtio alta</t>
  </si>
  <si>
    <t>Proporció dels actius no corrents que estan finançats amb recursos propis (Com més alt la ràtio major solidesa per a finançar inversions a LLT amb recursos propis)</t>
  </si>
  <si>
    <t>Ràtio d'endeutament Bancari</t>
  </si>
  <si>
    <t>Actiu no corrent</t>
  </si>
  <si>
    <r>
      <rPr>
        <b/>
        <sz val="10"/>
        <rFont val="Arial"/>
        <family val="2"/>
      </rPr>
      <t>Actiu circulant</t>
    </r>
    <r>
      <rPr>
        <sz val="10"/>
        <rFont val="Arial"/>
        <family val="2"/>
      </rPr>
      <t xml:space="preserve"> està per sobre del </t>
    </r>
    <r>
      <rPr>
        <b/>
        <sz val="10"/>
        <rFont val="Arial"/>
        <family val="2"/>
      </rPr>
      <t>passiu circulant</t>
    </r>
    <r>
      <rPr>
        <sz val="10"/>
        <rFont val="Arial"/>
        <family val="2"/>
      </rPr>
      <t xml:space="preserve">. Per ser idoni hauria de ser el doble, tot i que es considera correcte si és superior.
</t>
    </r>
    <r>
      <rPr>
        <b/>
        <sz val="10"/>
        <rFont val="Arial"/>
        <family val="2"/>
      </rPr>
      <t>Fons de maniobra</t>
    </r>
    <r>
      <rPr>
        <sz val="10"/>
        <rFont val="Arial"/>
        <family val="2"/>
      </rPr>
      <t xml:space="preserve">:
Fons de maniobra positiu: En aquest cas, els Recursos permanents de l'empresa són superiors a l'actiu fix, és a dir, els recursos permanents cobreixen les necessitats a llarg termini de l'empresa. L'equilibri financer és respectat i l'empresa disposa, gràcies al fons de maniobra, d'un superàvit de recursos estables que li permetran finançar altres necessitats de finançament a curt termini.
Fons de maniobra neutre: En aquest cas, els Recursos permanents de l'empresa són iguals a l'actiu fix, és a dir, els recursos estables cobreixen les necessitats a llarg termini de l'empresa. Tanmateix, com que part de l'actiu corrent es comporta com a actiu no corrent, en realitat l'empresa no disposa de cap superàvit de recursos permanents per a finançar el seu cicle d'explotació, cosa que fa que el seu equilibri financer sigui precari.
Fons de maniobra negatiu: En aquest cas, els recursos permanents de l'empresa són inferiors a l'actiu fix, és a dir, els recursos permanents no cobreixen les necessitats a llarg termini de l'empresa. La regla elemental de l'equilibri financer no és respectada i l'empresa està finançant una part de les seves necessitats a llarg termini per mitjà de recursos a curt termini, cosa que li fa córrer un perill d'insolvència imminent. Una situació com aquesta comporta generalment una acció ràpida per part de l'empresa per a augmentar els seus recursos a llarg termini.
Els </t>
    </r>
    <r>
      <rPr>
        <b/>
        <sz val="10"/>
        <rFont val="Arial"/>
        <family val="2"/>
      </rPr>
      <t xml:space="preserve">Fons propis </t>
    </r>
    <r>
      <rPr>
        <sz val="10"/>
        <rFont val="Arial"/>
        <family val="2"/>
      </rPr>
      <t xml:space="preserve">haurien de suposar el 40-50% del total del patrimoni net més el passiu. Si  són superi, permetrà a l’empresa estar millor preparada per passar per situacions difícils sense greus contratemps. 
en cas de menys: hi ha un desequilibri financer a curt termini, no té capacitat de fer front als seus deutes en la situació actual, haurà d'incrementar les fonts de finançament a llarg termini o augmentar els fons propis. 
El </t>
    </r>
    <r>
      <rPr>
        <b/>
        <sz val="10"/>
        <rFont val="Arial"/>
        <family val="2"/>
      </rPr>
      <t xml:space="preserve">Compte de resultats </t>
    </r>
    <r>
      <rPr>
        <sz val="10"/>
        <rFont val="Arial"/>
        <family val="2"/>
      </rPr>
      <t xml:space="preserve">es forma mitjançant l’assentament de regularització, pel traspàs dels ingressos i despeses meritats en l’exercici. El resultat de l’exercici, reflectit en el compte de pèrdues i guanys, forma part del patrimoni net de l’empresa, ja que expressa la capacitat d’aquesta per generar recursos a través de la seva activitat.
Si el resultat és positiu (benefici) significa que l’empresa ha aconseguit augmentar els seus recursos, perquè els ingressos meritats en l’exercici han estat superiors a les despeses. Contràriament, si el resultat és negatiu (pèrdua) l’empresa ha disminuït els seus recursos perquè les despeses meritades en l’exercici han estat superiors als ingressos.
És també important conèixer la qualitat del resultat, és a dir, conèixer amb quin tipus d’ingressos i despeses s’ha generat el resultat, si el resultat té el seu origen en l’activitat habitual de l’empresa o procedeix d’operacions de caràcter esporàdic. 
La </t>
    </r>
    <r>
      <rPr>
        <b/>
        <sz val="10"/>
        <rFont val="Arial"/>
        <family val="2"/>
      </rPr>
      <t>taxa de variació</t>
    </r>
    <r>
      <rPr>
        <sz val="10"/>
        <rFont val="Arial"/>
        <family val="2"/>
      </rPr>
      <t xml:space="preserve"> és possitiva vol dir que evoluciona positivament al llarg del temps.
La </t>
    </r>
    <r>
      <rPr>
        <b/>
        <sz val="10"/>
        <rFont val="Arial"/>
        <family val="2"/>
      </rPr>
      <t>ràtio d'eficiència</t>
    </r>
    <r>
      <rPr>
        <sz val="10"/>
        <rFont val="Arial"/>
        <family val="2"/>
      </rPr>
      <t xml:space="preserve"> és un indicador que relaciona el conjunt d'ingressos que s'obtenen en un període determinat amb els costos d'explotació que ha assumit. Determina la rendibilitat d'una empresa. Com més baix és la ràtio d'explotació, o bé hi ha menors ingressos per a l'entitat, o bé han augmentat les despeses d'aquesta societat. Una empresa serà més eficient en la mesura que produeixi més, utilitzant per a ells menors recursos. També influeix la qualitat organitzativa de l'entitat, el nivell de formació dels empleats o la tecnologia utilitzada, entre d'altres aspectes. En conseqüència, el reconeixement i identificació de les variables que millorin l'índex d'eficiència d'una entitat és una tasca fonamental en la gestió de les mateixes.
La </t>
    </r>
    <r>
      <rPr>
        <b/>
        <sz val="10"/>
        <rFont val="Arial"/>
        <family val="2"/>
      </rPr>
      <t>ràtio de liquiditat</t>
    </r>
    <r>
      <rPr>
        <sz val="10"/>
        <rFont val="Arial"/>
        <family val="2"/>
      </rPr>
      <t xml:space="preserve"> mesura la solvència a curt termini. També mostra la liquiditat, però no tan immediata. És la capacitat de l'empresa per fer front als seus deutes a curt termini amb les seves inversions més líquides. Si és menor d'1: suspensió de pagaments, si és major de 2: actius ociosos.
La</t>
    </r>
    <r>
      <rPr>
        <b/>
        <sz val="10"/>
        <rFont val="Arial"/>
        <family val="2"/>
      </rPr>
      <t xml:space="preserve"> ràtio de liquiditat immediata</t>
    </r>
    <r>
      <rPr>
        <sz val="10"/>
        <rFont val="Arial"/>
        <family val="2"/>
      </rPr>
      <t xml:space="preserve"> mesura la capacitat que té l'entitat d'atendre els seus compromisos a curt termini amb els actius líquids que posseeix, és a dir amb la seva tresoreria i aquells actius que puguin ser considerats com cuasitesorería (normalment es tracta de cartera de valors temporal amb un alt grau de conversió en liquiditat en el mercat). Es pot considerar com una ràtio de solvència molt a curt termini al qual també s'anomena ràtio de disponibilitat.  El seu valor no ha de ser molt elevat, ja que els recursos aliens als que cal fer front no van a ser (en condicions normals) exigits en el moment present. A més, un excés de tresoreria comporta una pèrdua de rendibilitat (o el que és el mateix un cost d'oportunitat). Però tampoc ha de ser molt baix, ja que podria tenir problemes per atendre els pagaments. Alguns autors indiquen com adequat una ràtio proper a 0.3, si bé és un valor a prendre amb cautela, ja que serà diferent en funció de l'entitat, sector al qual pertany, dimensió, etc. Per això, s'ha d'analitzar juntament amb altres ràtios i si és possible amb els pressupostos de tresoreria de l'entitat (i grau del seu compliment en altres períodes).
</t>
    </r>
    <r>
      <rPr>
        <b/>
        <sz val="10"/>
        <rFont val="Arial"/>
        <family val="2"/>
      </rPr>
      <t>Rotació global de l'actiu</t>
    </r>
    <r>
      <rPr>
        <sz val="10"/>
        <rFont val="Arial"/>
        <family val="2"/>
      </rPr>
      <t xml:space="preserve">: mesura l'eficiència amb la qual s'han fet servir els actius disponibles per la generació de vendes. Estableix doncs, la eficiència en l'us dels actius per part de l'empresa. Com més elevat sigui el valor, més rendiment s'obtindrà de les inversions, sempre que l'empresa operi amb beneficis.Si el valor és petit hi ha poca capacitat de generar vendes, la rotació de matèries primeres és poca.
La </t>
    </r>
    <r>
      <rPr>
        <b/>
        <sz val="10"/>
        <rFont val="Arial"/>
        <family val="2"/>
      </rPr>
      <t>Ràtio d'endeutament</t>
    </r>
    <r>
      <rPr>
        <sz val="10"/>
        <rFont val="Arial"/>
        <family val="2"/>
      </rPr>
      <t xml:space="preserve"> ve donada pel quocient entre el total dels deutes (passiu corrent i no corrent) i la suma del passiu i del net patrimonial. El valor òptim d'aquesta ràtio se situa entre 0,4 i 0,6 . En cas de ser superior a 0,6 indica que el volum de deutes és excessiu i l'empresa està perdent autonomia financera davant de tercers. Si és inferior a 0,4 pot ocórrer que l'empresa tingui un excés de capitals propis.
</t>
    </r>
    <r>
      <rPr>
        <b/>
        <sz val="10"/>
        <rFont val="Arial"/>
        <family val="2"/>
      </rPr>
      <t>Ràtio d'autonomia financera:</t>
    </r>
    <r>
      <rPr>
        <sz val="10"/>
        <rFont val="Arial"/>
        <family val="2"/>
      </rPr>
      <t xml:space="preserve"> mesura la capacitat d'una empresa per finançar-se, un valor baix significa que l'empresa està molt endeutada, per la qual cosa els creditors interferiran en la seva gestió.
</t>
    </r>
    <r>
      <rPr>
        <b/>
        <sz val="10"/>
        <rFont val="Arial"/>
        <family val="2"/>
      </rPr>
      <t>Rendibilitat econòmica</t>
    </r>
    <r>
      <rPr>
        <sz val="10"/>
        <rFont val="Arial"/>
        <family val="2"/>
      </rPr>
      <t xml:space="preserve">: s'obté de dividir els resultat generats per l'empresa entre el valor mitjà del capital econòmic compromès en el seu assoliment (les inversions de l'actiu). El numerador no inclourà les rendes pagades a proveidors de capital (el rendiment de beneficis als propietaris i interessos als prestamistes), ni els impostos a pagar per aquests resultats. Com major sigui el valor d'aquesta rendibilitat, major és l'eficiència amb que l'empresa opera en les seves activitat ordinàries. Depen de com es gestioni l'empresa, les funcions i la política de preus, productes, aprovisionaments, recursos humans, amortització, etc.
</t>
    </r>
    <r>
      <rPr>
        <b/>
        <sz val="10"/>
        <rFont val="Arial"/>
        <family val="2"/>
      </rPr>
      <t xml:space="preserve">Qualitat del deute: </t>
    </r>
    <r>
      <rPr>
        <sz val="10"/>
        <rFont val="Arial"/>
        <family val="2"/>
      </rPr>
      <t xml:space="preserve">Capacitat de l'empresa per finançar-se. Com menor sigui la ràtio millor no te un valor òptim de referència. Els problemes que es reflecteixen aquí es que l'empresa tingui dificultats per fer front a venciments del deute a C/T. Per poder-ho solucionar transformar el deute de C/T a LL/T. Rati baix Predomina el deute a LT. Deute de millor qualitat. rati alt Predomina el deute a CT. Rati de pitjor qualitat-
</t>
    </r>
    <r>
      <rPr>
        <b/>
        <sz val="10"/>
        <rFont val="Arial"/>
        <family val="2"/>
      </rPr>
      <t>Solidesa</t>
    </r>
    <r>
      <rPr>
        <sz val="10"/>
        <rFont val="Arial"/>
        <family val="2"/>
      </rPr>
      <t xml:space="preserve">: Proporció dels actius no corrents que estan finançats amb recursos propis. Més de 0,5 Pot finançar inversions a LL/T amb recursos propis. Menys de 0,5 No pot finançar inversions a LL/T amb recusos propis.
</t>
    </r>
    <r>
      <rPr>
        <b/>
        <sz val="10"/>
        <rFont val="Arial"/>
        <family val="2"/>
      </rPr>
      <t>Ràtio d'endeutament bancari</t>
    </r>
    <r>
      <rPr>
        <sz val="10"/>
        <rFont val="Arial"/>
        <family val="2"/>
      </rPr>
      <t>: mesura la relació existent entre l'import dels fons propis amb relació als deutes que manté l'empresa amb les entitats de crèdit. A menor valor millor liquidesa i solvència, ja que genera efectiu suficient per afrontar els deutes.</t>
    </r>
  </si>
  <si>
    <t>Ràtio TIR (Taxa interna de retorn)</t>
  </si>
  <si>
    <t>ANY</t>
  </si>
  <si>
    <t>INGRES</t>
  </si>
  <si>
    <t>DESPESA</t>
  </si>
  <si>
    <t>VALOR NET</t>
  </si>
  <si>
    <t>VALOR NET TIPUS D' INTERÈS</t>
  </si>
  <si>
    <t>SUMA TOTAL</t>
  </si>
  <si>
    <t>INDICA LA RENTABILITAT ANUAL</t>
  </si>
  <si>
    <t>ANY 4</t>
  </si>
  <si>
    <t>ANY 5</t>
  </si>
  <si>
    <r>
      <rPr>
        <b/>
        <sz val="11"/>
        <rFont val="Tahoma"/>
        <family val="2"/>
      </rPr>
      <t>NOTA:</t>
    </r>
    <r>
      <rPr>
        <sz val="11"/>
        <rFont val="Tahoma"/>
        <family val="2"/>
      </rPr>
      <t xml:space="preserve"> Aquest document consta de 4 pagines. Totes s' han d'omplir amb la informació corresponent</t>
    </r>
  </si>
  <si>
    <t>Subministraments (aigua, llum, gas...)</t>
  </si>
  <si>
    <t>COMPTE DE RESULTATS A CINC ANYS VISTA</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</si>
</sst>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000000"/>
    <numFmt numFmtId="173" formatCode="#,##0.0000000"/>
    <numFmt numFmtId="174" formatCode="#,##0.000000000"/>
    <numFmt numFmtId="175" formatCode="#,##0\ [$€-1]"/>
    <numFmt numFmtId="176" formatCode="#,##0.00\ [$€-1]"/>
    <numFmt numFmtId="177" formatCode="&quot;Sí&quot;;&quot;Sí&quot;;&quot;No&quot;"/>
    <numFmt numFmtId="178" formatCode="&quot;Verdadero&quot;;&quot;Verdadero&quot;;&quot;Falso&quot;"/>
    <numFmt numFmtId="179" formatCode="&quot;Activado&quot;;&quot;Activado&quot;;&quot;Desactivado&quot;"/>
    <numFmt numFmtId="180" formatCode="#,##0.0"/>
    <numFmt numFmtId="181" formatCode="0.0%"/>
    <numFmt numFmtId="182" formatCode="#,##0.0\ [$€-1]"/>
    <numFmt numFmtId="183" formatCode="#,##0.000\ [$€-1]"/>
    <numFmt numFmtId="184" formatCode="#,##0.0000\ [$€-1]"/>
    <numFmt numFmtId="185" formatCode="#,##0_ ;[Red]\-#,##0\ "/>
    <numFmt numFmtId="186" formatCode="_-* #,##0.00&quot; Pts&quot;_-;\-* #,##0.00&quot; Pts&quot;_-;_-* \-??&quot; Pts&quot;_-;_-@_-"/>
    <numFmt numFmtId="187" formatCode="_-* #,##0.00\ _P_t_s_-;\-* #,##0.00\ _P_t_s_-;_-* \-??\ _P_t_s_-;_-@_-"/>
    <numFmt numFmtId="188" formatCode="_-* #,##0\ _P_t_s_-;\-* #,##0\ _P_t_s_-;_-* \-??\ _P_t_s_-;_-@_-"/>
    <numFmt numFmtId="189" formatCode="0.0"/>
    <numFmt numFmtId="190" formatCode="_-* #,##0\ _P_t_s_-;\-* #,##0\ _P_t_s_-;_-* &quot;- &quot;_P_t_s_-;_-@_-"/>
    <numFmt numFmtId="191" formatCode="[$€-2]\ #,##0.00_);[Red]\([$€-2]\ #,##0.00\)"/>
    <numFmt numFmtId="192" formatCode="#,##0.00_ ;[Red]\-#,##0.00\ "/>
    <numFmt numFmtId="193" formatCode="#,##0.000_ ;[Red]\-#,##0.000\ "/>
    <numFmt numFmtId="194" formatCode="#,##0.0000_ ;[Red]\-#,##0.0000\ "/>
    <numFmt numFmtId="195" formatCode="#,##0.00000_ ;[Red]\-#,##0.00000\ "/>
    <numFmt numFmtId="196" formatCode="0.00_ ;[Red]\-0.00\ "/>
    <numFmt numFmtId="197" formatCode="#,##0.000000_ ;[Red]\-#,##0.000000\ "/>
    <numFmt numFmtId="198" formatCode="0.000"/>
    <numFmt numFmtId="199" formatCode="0.0000"/>
    <numFmt numFmtId="200" formatCode="0.00000"/>
    <numFmt numFmtId="201" formatCode="0.000000"/>
    <numFmt numFmtId="202" formatCode="0.0000000"/>
    <numFmt numFmtId="203" formatCode="#,##0.000"/>
    <numFmt numFmtId="204" formatCode="#,##0.0000"/>
    <numFmt numFmtId="205" formatCode="_-* #,##0.00\ [$€-403]_-;\-* #,##0.00\ [$€-403]_-;_-* &quot;-&quot;??\ [$€-403]_-;_-@_-"/>
    <numFmt numFmtId="206" formatCode="0.0000000000"/>
    <numFmt numFmtId="207" formatCode="0.00000000000"/>
    <numFmt numFmtId="208" formatCode="0.000000000"/>
    <numFmt numFmtId="209" formatCode="0.00000000"/>
    <numFmt numFmtId="210" formatCode="0.000000000000"/>
    <numFmt numFmtId="211" formatCode="[$-403]dddd\,\ d\ mmmm\ &quot;de&quot;\ yyyy"/>
    <numFmt numFmtId="212" formatCode="&quot;Cert&quot;;&quot;Cert&quot;;&quot;Fals&quot;"/>
    <numFmt numFmtId="213" formatCode="&quot;Activat&quot;;&quot;Activat&quot;;&quot;Desactivat&quot;"/>
    <numFmt numFmtId="214" formatCode="[$€-2]\ #.##000_);[Red]\([$€-2]\ #.##000\)"/>
    <numFmt numFmtId="215" formatCode="0.000%"/>
    <numFmt numFmtId="216" formatCode="0.0000%"/>
    <numFmt numFmtId="217" formatCode="0.00000%"/>
    <numFmt numFmtId="218" formatCode="0.000000%"/>
  </numFmts>
  <fonts count="94">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sz val="10"/>
      <color indexed="10"/>
      <name val="Arial"/>
      <family val="2"/>
    </font>
    <font>
      <sz val="10"/>
      <color indexed="8"/>
      <name val="Arial"/>
      <family val="2"/>
    </font>
    <font>
      <sz val="8"/>
      <color indexed="10"/>
      <name val="Arial"/>
      <family val="2"/>
    </font>
    <font>
      <b/>
      <i/>
      <sz val="9"/>
      <name val="Arial"/>
      <family val="2"/>
    </font>
    <font>
      <sz val="6"/>
      <name val="Arial"/>
      <family val="2"/>
    </font>
    <font>
      <sz val="5"/>
      <name val="Arial"/>
      <family val="2"/>
    </font>
    <font>
      <b/>
      <sz val="8"/>
      <name val="Arial"/>
      <family val="2"/>
    </font>
    <font>
      <b/>
      <sz val="9"/>
      <name val="Tahoma"/>
      <family val="2"/>
    </font>
    <font>
      <b/>
      <u val="single"/>
      <sz val="17"/>
      <name val="Tahoma"/>
      <family val="2"/>
    </font>
    <font>
      <sz val="15"/>
      <name val="Tahoma"/>
      <family val="2"/>
    </font>
    <font>
      <b/>
      <sz val="15"/>
      <name val="Tahoma"/>
      <family val="2"/>
    </font>
    <font>
      <sz val="12"/>
      <name val="Tahoma"/>
      <family val="2"/>
    </font>
    <font>
      <sz val="10"/>
      <name val="Tahoma"/>
      <family val="2"/>
    </font>
    <font>
      <b/>
      <i/>
      <sz val="15"/>
      <name val="Tahoma"/>
      <family val="2"/>
    </font>
    <font>
      <b/>
      <u val="single"/>
      <sz val="11"/>
      <name val="Tahoma"/>
      <family val="2"/>
    </font>
    <font>
      <sz val="11"/>
      <name val="Tahoma"/>
      <family val="2"/>
    </font>
    <font>
      <b/>
      <sz val="11"/>
      <name val="Tahoma"/>
      <family val="2"/>
    </font>
    <font>
      <b/>
      <u val="single"/>
      <sz val="15"/>
      <name val="Tahoma"/>
      <family val="2"/>
    </font>
    <font>
      <b/>
      <sz val="12"/>
      <name val="Tahoma"/>
      <family val="2"/>
    </font>
    <font>
      <sz val="9"/>
      <name val="Tahoma"/>
      <family val="2"/>
    </font>
    <font>
      <b/>
      <sz val="12"/>
      <color indexed="9"/>
      <name val="Tahoma"/>
      <family val="2"/>
    </font>
    <font>
      <b/>
      <sz val="13"/>
      <color indexed="9"/>
      <name val="Tahoma"/>
      <family val="2"/>
    </font>
    <font>
      <b/>
      <sz val="13"/>
      <name val="Tahoma"/>
      <family val="2"/>
    </font>
    <font>
      <b/>
      <sz val="14"/>
      <name val="Tahoma"/>
      <family val="2"/>
    </font>
    <font>
      <b/>
      <sz val="11"/>
      <name val="Arial"/>
      <family val="2"/>
    </font>
    <font>
      <sz val="7"/>
      <name val="Arial"/>
      <family val="2"/>
    </font>
    <font>
      <sz val="7"/>
      <name val="Tahoma"/>
      <family val="2"/>
    </font>
    <font>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10"/>
      <name val="Tahoma"/>
      <family val="2"/>
    </font>
    <font>
      <b/>
      <sz val="12"/>
      <color indexed="17"/>
      <name val="Tahoma"/>
      <family val="2"/>
    </font>
    <font>
      <b/>
      <sz val="15"/>
      <color indexed="9"/>
      <name val="Tahoma"/>
      <family val="2"/>
    </font>
    <font>
      <b/>
      <sz val="12"/>
      <color indexed="30"/>
      <name val="Tahoma"/>
      <family val="2"/>
    </font>
    <font>
      <sz val="10"/>
      <color indexed="17"/>
      <name val="Arial"/>
      <family val="2"/>
    </font>
    <font>
      <sz val="10"/>
      <color indexed="51"/>
      <name val="Arial"/>
      <family val="2"/>
    </font>
    <font>
      <sz val="10"/>
      <color indexed="57"/>
      <name val="Arial"/>
      <family val="2"/>
    </font>
    <font>
      <b/>
      <sz val="10"/>
      <color indexed="9"/>
      <name val="Arial"/>
      <family val="2"/>
    </font>
    <font>
      <sz val="12"/>
      <color indexed="9"/>
      <name val="Tahoma"/>
      <family val="2"/>
    </font>
    <font>
      <sz val="10"/>
      <color indexed="53"/>
      <name val="Arial"/>
      <family val="2"/>
    </font>
    <font>
      <b/>
      <sz val="11"/>
      <color indexed="8"/>
      <name val="Arial"/>
      <family val="2"/>
    </font>
    <font>
      <b/>
      <sz val="18"/>
      <color indexed="9"/>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0"/>
      <name val="Tahoma"/>
      <family val="2"/>
    </font>
    <font>
      <b/>
      <sz val="12"/>
      <color rgb="FFFF0000"/>
      <name val="Tahoma"/>
      <family val="2"/>
    </font>
    <font>
      <b/>
      <sz val="12"/>
      <color theme="6" tint="-0.4999699890613556"/>
      <name val="Tahoma"/>
      <family val="2"/>
    </font>
    <font>
      <b/>
      <sz val="15"/>
      <color theme="0"/>
      <name val="Tahoma"/>
      <family val="2"/>
    </font>
    <font>
      <b/>
      <sz val="12"/>
      <color rgb="FF008000"/>
      <name val="Tahoma"/>
      <family val="2"/>
    </font>
    <font>
      <b/>
      <sz val="12"/>
      <color rgb="FF0070C0"/>
      <name val="Tahoma"/>
      <family val="2"/>
    </font>
    <font>
      <sz val="10"/>
      <color rgb="FF00B050"/>
      <name val="Arial"/>
      <family val="2"/>
    </font>
    <font>
      <sz val="10"/>
      <color rgb="FFFFC000"/>
      <name val="Arial"/>
      <family val="2"/>
    </font>
    <font>
      <sz val="10"/>
      <color rgb="FFFF0000"/>
      <name val="Arial"/>
      <family val="2"/>
    </font>
    <font>
      <sz val="10"/>
      <color theme="6" tint="-0.24997000396251678"/>
      <name val="Arial"/>
      <family val="2"/>
    </font>
    <font>
      <b/>
      <sz val="10"/>
      <color theme="0"/>
      <name val="Arial"/>
      <family val="2"/>
    </font>
    <font>
      <sz val="12"/>
      <color theme="0"/>
      <name val="Tahoma"/>
      <family val="2"/>
    </font>
    <font>
      <sz val="10"/>
      <color theme="9" tint="-0.24997000396251678"/>
      <name val="Arial"/>
      <family val="2"/>
    </font>
    <font>
      <b/>
      <sz val="11"/>
      <color rgb="FF000000"/>
      <name val="Arial"/>
      <family val="2"/>
    </font>
    <font>
      <b/>
      <sz val="18"/>
      <color theme="0"/>
      <name val="Tahoma"/>
      <family val="2"/>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theme="1" tint="0.34999001026153564"/>
        <bgColor indexed="64"/>
      </patternFill>
    </fill>
    <fill>
      <patternFill patternType="solid">
        <fgColor theme="0"/>
        <bgColor indexed="64"/>
      </patternFill>
    </fill>
    <fill>
      <patternFill patternType="solid">
        <fgColor theme="0" tint="-0.3499799966812134"/>
        <bgColor indexed="64"/>
      </patternFill>
    </fill>
    <fill>
      <patternFill patternType="solid">
        <fgColor rgb="FF0070C0"/>
        <bgColor indexed="64"/>
      </patternFill>
    </fill>
    <fill>
      <patternFill patternType="solid">
        <fgColor indexed="23"/>
        <bgColor indexed="64"/>
      </patternFill>
    </fill>
    <fill>
      <patternFill patternType="solid">
        <fgColor indexed="41"/>
        <bgColor indexed="64"/>
      </patternFill>
    </fill>
    <fill>
      <patternFill patternType="solid">
        <fgColor indexed="21"/>
        <bgColor indexed="64"/>
      </patternFill>
    </fill>
    <fill>
      <patternFill patternType="solid">
        <fgColor indexed="42"/>
        <bgColor indexed="64"/>
      </patternFill>
    </fill>
    <fill>
      <patternFill patternType="solid">
        <fgColor rgb="FF99FF99"/>
        <bgColor indexed="64"/>
      </patternFill>
    </fill>
    <fill>
      <patternFill patternType="solid">
        <fgColor indexed="22"/>
        <bgColor indexed="64"/>
      </patternFill>
    </fill>
    <fill>
      <patternFill patternType="solid">
        <fgColor rgb="FF339966"/>
        <bgColor indexed="64"/>
      </patternFill>
    </fill>
    <fill>
      <patternFill patternType="solid">
        <fgColor rgb="FFFFFF99"/>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00B050"/>
        <bgColor indexed="64"/>
      </patternFill>
    </fill>
    <fill>
      <patternFill patternType="solid">
        <fgColor rgb="FF92D050"/>
        <bgColor indexed="64"/>
      </patternFill>
    </fill>
  </fills>
  <borders count="1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color indexed="38"/>
      </left>
      <right style="medium">
        <color indexed="38"/>
      </right>
      <top style="medium">
        <color indexed="38"/>
      </top>
      <bottom style="medium">
        <color indexed="38"/>
      </bottom>
    </border>
    <border>
      <left style="medium">
        <color indexed="38"/>
      </left>
      <right style="medium">
        <color indexed="38"/>
      </right>
      <top style="hair">
        <color indexed="38"/>
      </top>
      <bottom style="hair">
        <color indexed="38"/>
      </bottom>
    </border>
    <border>
      <left style="medium">
        <color indexed="38"/>
      </left>
      <right style="medium">
        <color indexed="38"/>
      </right>
      <top style="medium">
        <color indexed="38"/>
      </top>
      <bottom style="hair">
        <color indexed="38"/>
      </bottom>
    </border>
    <border>
      <left style="medium">
        <color indexed="38"/>
      </left>
      <right style="medium">
        <color indexed="38"/>
      </right>
      <top style="hair">
        <color indexed="38"/>
      </top>
      <bottom style="medium">
        <color indexed="38"/>
      </bottom>
    </border>
    <border>
      <left>
        <color indexed="63"/>
      </left>
      <right>
        <color indexed="63"/>
      </right>
      <top style="medium">
        <color indexed="38"/>
      </top>
      <bottom>
        <color indexed="63"/>
      </bottom>
    </border>
    <border>
      <left>
        <color indexed="63"/>
      </left>
      <right>
        <color indexed="63"/>
      </right>
      <top>
        <color indexed="63"/>
      </top>
      <bottom style="medium">
        <color indexed="38"/>
      </bottom>
    </border>
    <border>
      <left style="medium">
        <color indexed="21"/>
      </left>
      <right style="medium">
        <color indexed="21"/>
      </right>
      <top style="medium">
        <color indexed="21"/>
      </top>
      <bottom style="medium">
        <color indexed="21"/>
      </bottom>
    </border>
    <border>
      <left>
        <color indexed="63"/>
      </left>
      <right style="medium">
        <color indexed="38"/>
      </right>
      <top style="medium">
        <color indexed="38"/>
      </top>
      <bottom style="medium">
        <color indexed="38"/>
      </bottom>
    </border>
    <border>
      <left style="medium">
        <color indexed="21"/>
      </left>
      <right style="medium">
        <color indexed="21"/>
      </right>
      <top style="medium">
        <color indexed="21"/>
      </top>
      <bottom>
        <color indexed="63"/>
      </bottom>
    </border>
    <border>
      <left>
        <color indexed="63"/>
      </left>
      <right style="medium">
        <color indexed="38"/>
      </right>
      <top style="medium">
        <color indexed="38"/>
      </top>
      <bottom>
        <color indexed="63"/>
      </bottom>
    </border>
    <border>
      <left style="medium">
        <color indexed="38"/>
      </left>
      <right style="hair">
        <color indexed="38"/>
      </right>
      <top style="medium">
        <color indexed="38"/>
      </top>
      <bottom style="medium">
        <color indexed="38"/>
      </bottom>
    </border>
    <border>
      <left style="hair">
        <color indexed="38"/>
      </left>
      <right style="hair">
        <color indexed="38"/>
      </right>
      <top style="medium">
        <color indexed="38"/>
      </top>
      <bottom style="medium">
        <color indexed="38"/>
      </bottom>
    </border>
    <border>
      <left style="medium">
        <color indexed="38"/>
      </left>
      <right style="hair">
        <color indexed="62"/>
      </right>
      <top style="medium">
        <color indexed="38"/>
      </top>
      <bottom style="medium">
        <color indexed="38"/>
      </bottom>
    </border>
    <border>
      <left style="hair">
        <color indexed="62"/>
      </left>
      <right style="hair">
        <color indexed="62"/>
      </right>
      <top style="medium">
        <color indexed="38"/>
      </top>
      <bottom style="medium">
        <color indexed="38"/>
      </bottom>
    </border>
    <border>
      <left style="medium">
        <color indexed="38"/>
      </left>
      <right style="hair">
        <color indexed="38"/>
      </right>
      <top style="medium">
        <color indexed="38"/>
      </top>
      <bottom style="hair">
        <color indexed="38"/>
      </bottom>
    </border>
    <border>
      <left style="hair">
        <color indexed="38"/>
      </left>
      <right style="medium">
        <color indexed="38"/>
      </right>
      <top style="medium">
        <color indexed="38"/>
      </top>
      <bottom style="hair">
        <color indexed="38"/>
      </bottom>
    </border>
    <border>
      <left style="medium">
        <color indexed="38"/>
      </left>
      <right style="hair">
        <color indexed="38"/>
      </right>
      <top style="hair">
        <color indexed="38"/>
      </top>
      <bottom style="hair">
        <color indexed="38"/>
      </bottom>
    </border>
    <border>
      <left style="hair">
        <color indexed="38"/>
      </left>
      <right style="medium">
        <color indexed="38"/>
      </right>
      <top style="hair">
        <color indexed="38"/>
      </top>
      <bottom style="hair">
        <color indexed="38"/>
      </bottom>
    </border>
    <border>
      <left style="hair">
        <color indexed="38"/>
      </left>
      <right style="medium">
        <color indexed="38"/>
      </right>
      <top style="medium">
        <color indexed="38"/>
      </top>
      <bottom style="medium">
        <color indexed="38"/>
      </bottom>
    </border>
    <border>
      <left style="medium">
        <color indexed="38"/>
      </left>
      <right style="hair">
        <color indexed="38"/>
      </right>
      <top>
        <color indexed="63"/>
      </top>
      <bottom>
        <color indexed="63"/>
      </bottom>
    </border>
    <border>
      <left style="medium">
        <color indexed="38"/>
      </left>
      <right style="hair">
        <color indexed="38"/>
      </right>
      <top>
        <color indexed="63"/>
      </top>
      <bottom style="hair">
        <color indexed="38"/>
      </bottom>
    </border>
    <border>
      <left style="medium">
        <color indexed="38"/>
      </left>
      <right style="hair">
        <color indexed="38"/>
      </right>
      <top style="hair">
        <color indexed="38"/>
      </top>
      <bottom style="dashed">
        <color indexed="38"/>
      </bottom>
    </border>
    <border>
      <left style="hair">
        <color indexed="38"/>
      </left>
      <right style="medium">
        <color indexed="38"/>
      </right>
      <top style="hair">
        <color indexed="38"/>
      </top>
      <bottom style="dashed">
        <color indexed="38"/>
      </bottom>
    </border>
    <border>
      <left style="medium">
        <color indexed="38"/>
      </left>
      <right style="hair">
        <color indexed="38"/>
      </right>
      <top style="dashed">
        <color indexed="38"/>
      </top>
      <bottom style="medium">
        <color indexed="38"/>
      </bottom>
    </border>
    <border>
      <left style="hair">
        <color indexed="38"/>
      </left>
      <right style="medium">
        <color indexed="38"/>
      </right>
      <top style="dashed">
        <color indexed="38"/>
      </top>
      <bottom style="medium">
        <color indexed="38"/>
      </bottom>
    </border>
    <border>
      <left style="medium">
        <color indexed="38"/>
      </left>
      <right>
        <color indexed="63"/>
      </right>
      <top style="medium">
        <color indexed="38"/>
      </top>
      <bottom>
        <color indexed="63"/>
      </bottom>
    </border>
    <border>
      <left style="thin">
        <color indexed="22"/>
      </left>
      <right>
        <color indexed="63"/>
      </right>
      <top style="thin">
        <color indexed="22"/>
      </top>
      <bottom style="thin">
        <color indexed="63"/>
      </bottom>
    </border>
    <border>
      <left style="thin">
        <color indexed="22"/>
      </left>
      <right>
        <color indexed="63"/>
      </right>
      <top style="thin">
        <color indexed="22"/>
      </top>
      <bottom style="thin"/>
    </border>
    <border>
      <left style="thin">
        <color indexed="22"/>
      </left>
      <right>
        <color indexed="63"/>
      </right>
      <top style="thin">
        <color indexed="22"/>
      </top>
      <bottom style="thin">
        <color indexed="23"/>
      </bottom>
    </border>
    <border>
      <left style="thin">
        <color theme="0" tint="-0.24993999302387238"/>
      </left>
      <right style="thin">
        <color theme="0" tint="-0.24993999302387238"/>
      </right>
      <top style="thin">
        <color indexed="22"/>
      </top>
      <bottom style="thin">
        <color indexed="63"/>
      </bottom>
    </border>
    <border>
      <left style="thin">
        <color theme="0" tint="-0.24993999302387238"/>
      </left>
      <right style="thin">
        <color theme="0" tint="-0.24993999302387238"/>
      </right>
      <top>
        <color indexed="63"/>
      </top>
      <bottom>
        <color indexed="63"/>
      </bottom>
    </border>
    <border>
      <left style="thin">
        <color theme="0" tint="-0.24993999302387238"/>
      </left>
      <right style="thin">
        <color theme="0" tint="-0.24993999302387238"/>
      </right>
      <top style="thin">
        <color indexed="22"/>
      </top>
      <bottom style="thin"/>
    </border>
    <border>
      <left style="thin">
        <color theme="0" tint="-0.24993999302387238"/>
      </left>
      <right style="thin">
        <color theme="0" tint="-0.24993999302387238"/>
      </right>
      <top style="thin">
        <color indexed="22"/>
      </top>
      <bottom style="thin">
        <color indexed="23"/>
      </bottom>
    </border>
    <border>
      <left style="medium">
        <color rgb="FF669900"/>
      </left>
      <right style="thin">
        <color indexed="22"/>
      </right>
      <top style="medium">
        <color rgb="FF669900"/>
      </top>
      <bottom style="thin">
        <color indexed="22"/>
      </bottom>
    </border>
    <border>
      <left style="thin">
        <color indexed="22"/>
      </left>
      <right>
        <color indexed="63"/>
      </right>
      <top style="medium">
        <color rgb="FF669900"/>
      </top>
      <bottom style="thin">
        <color indexed="22"/>
      </bottom>
    </border>
    <border>
      <left style="thin">
        <color theme="0" tint="-0.24993999302387238"/>
      </left>
      <right style="thin">
        <color theme="0" tint="-0.24993999302387238"/>
      </right>
      <top style="medium">
        <color rgb="FF669900"/>
      </top>
      <bottom style="thin">
        <color indexed="22"/>
      </bottom>
    </border>
    <border>
      <left>
        <color indexed="63"/>
      </left>
      <right style="medium">
        <color rgb="FF669900"/>
      </right>
      <top style="medium">
        <color rgb="FF669900"/>
      </top>
      <bottom style="thin">
        <color indexed="22"/>
      </bottom>
    </border>
    <border>
      <left style="medium">
        <color rgb="FF669900"/>
      </left>
      <right style="thin">
        <color indexed="22"/>
      </right>
      <top style="thin">
        <color indexed="22"/>
      </top>
      <bottom style="thin">
        <color indexed="63"/>
      </bottom>
    </border>
    <border>
      <left>
        <color indexed="63"/>
      </left>
      <right style="medium">
        <color rgb="FF669900"/>
      </right>
      <top style="thin">
        <color indexed="22"/>
      </top>
      <bottom style="thin">
        <color indexed="63"/>
      </bottom>
    </border>
    <border>
      <left style="medium">
        <color rgb="FF669900"/>
      </left>
      <right style="thin">
        <color indexed="22"/>
      </right>
      <top style="thin">
        <color indexed="22"/>
      </top>
      <bottom style="thin">
        <color indexed="22"/>
      </bottom>
    </border>
    <border>
      <left style="medium">
        <color rgb="FF669900"/>
      </left>
      <right>
        <color indexed="63"/>
      </right>
      <top>
        <color indexed="63"/>
      </top>
      <bottom>
        <color indexed="63"/>
      </bottom>
    </border>
    <border>
      <left>
        <color indexed="63"/>
      </left>
      <right style="medium">
        <color rgb="FF669900"/>
      </right>
      <top>
        <color indexed="63"/>
      </top>
      <bottom>
        <color indexed="63"/>
      </bottom>
    </border>
    <border>
      <left style="medium">
        <color rgb="FF669900"/>
      </left>
      <right style="thin">
        <color indexed="22"/>
      </right>
      <top style="thin">
        <color indexed="22"/>
      </top>
      <bottom style="thin"/>
    </border>
    <border>
      <left>
        <color indexed="63"/>
      </left>
      <right style="medium">
        <color rgb="FF669900"/>
      </right>
      <top style="thin">
        <color indexed="22"/>
      </top>
      <bottom style="thin"/>
    </border>
    <border>
      <left style="medium">
        <color rgb="FF669900"/>
      </left>
      <right style="thin">
        <color indexed="22"/>
      </right>
      <top/>
      <bottom style="thin">
        <color indexed="63"/>
      </bottom>
    </border>
    <border>
      <left>
        <color indexed="63"/>
      </left>
      <right style="medium">
        <color rgb="FF669900"/>
      </right>
      <top style="thin">
        <color indexed="22"/>
      </top>
      <bottom style="thin">
        <color indexed="23"/>
      </bottom>
    </border>
    <border>
      <left style="medium">
        <color rgb="FF669900"/>
      </left>
      <right style="thin">
        <color indexed="22"/>
      </right>
      <top style="thin">
        <color indexed="22"/>
      </top>
      <bottom style="medium">
        <color rgb="FF669900"/>
      </bottom>
    </border>
    <border>
      <left style="thin">
        <color indexed="22"/>
      </left>
      <right>
        <color indexed="63"/>
      </right>
      <top style="thin">
        <color indexed="22"/>
      </top>
      <bottom style="medium">
        <color rgb="FF669900"/>
      </bottom>
    </border>
    <border>
      <left style="thin">
        <color theme="0" tint="-0.24993999302387238"/>
      </left>
      <right style="thin">
        <color theme="0" tint="-0.24993999302387238"/>
      </right>
      <top style="thin">
        <color indexed="22"/>
      </top>
      <bottom style="medium">
        <color rgb="FF669900"/>
      </bottom>
    </border>
    <border>
      <left>
        <color indexed="63"/>
      </left>
      <right style="medium">
        <color rgb="FF669900"/>
      </right>
      <top style="thin">
        <color indexed="22"/>
      </top>
      <bottom style="medium">
        <color rgb="FF669900"/>
      </bottom>
    </border>
    <border>
      <left style="thin">
        <color indexed="22"/>
      </left>
      <right>
        <color indexed="63"/>
      </right>
      <top/>
      <bottom style="thin">
        <color indexed="22"/>
      </bottom>
    </border>
    <border>
      <left style="thin">
        <color theme="0" tint="-0.24993999302387238"/>
      </left>
      <right style="thin">
        <color theme="0" tint="-0.24993999302387238"/>
      </right>
      <top/>
      <bottom style="thin">
        <color indexed="22"/>
      </bottom>
    </border>
    <border>
      <left>
        <color indexed="63"/>
      </left>
      <right style="medium">
        <color rgb="FF669900"/>
      </right>
      <top/>
      <bottom style="thin">
        <color indexed="22"/>
      </bottom>
    </border>
    <border>
      <left style="thin">
        <color indexed="22"/>
      </left>
      <right>
        <color indexed="63"/>
      </right>
      <top style="thin">
        <color indexed="22"/>
      </top>
      <bottom style="thin">
        <color indexed="22"/>
      </bottom>
    </border>
    <border>
      <left style="thin">
        <color theme="0" tint="-0.24993999302387238"/>
      </left>
      <right style="thin">
        <color theme="0" tint="-0.24993999302387238"/>
      </right>
      <top style="thin">
        <color indexed="22"/>
      </top>
      <bottom style="thin">
        <color indexed="22"/>
      </bottom>
    </border>
    <border>
      <left>
        <color indexed="63"/>
      </left>
      <right style="medium">
        <color rgb="FF669900"/>
      </right>
      <top style="thin">
        <color indexed="22"/>
      </top>
      <bottom style="thin">
        <color indexed="22"/>
      </bottom>
    </border>
    <border>
      <left style="thin">
        <color indexed="22"/>
      </left>
      <right style="medium">
        <color rgb="FF669900"/>
      </right>
      <top style="thin">
        <color indexed="22"/>
      </top>
      <bottom style="thin">
        <color indexed="22"/>
      </bottom>
    </border>
    <border>
      <left style="thin">
        <color indexed="22"/>
      </left>
      <right>
        <color indexed="63"/>
      </right>
      <top/>
      <bottom style="thin">
        <color indexed="63"/>
      </bottom>
    </border>
    <border>
      <left style="thin">
        <color theme="0" tint="-0.24993999302387238"/>
      </left>
      <right style="thin">
        <color theme="0" tint="-0.24993999302387238"/>
      </right>
      <top/>
      <bottom style="thin">
        <color indexed="63"/>
      </bottom>
    </border>
    <border>
      <left>
        <color indexed="63"/>
      </left>
      <right style="medium">
        <color rgb="FF669900"/>
      </right>
      <top/>
      <bottom style="thin">
        <color indexed="63"/>
      </bottom>
    </border>
    <border>
      <left style="medium">
        <color rgb="FF669900"/>
      </left>
      <right>
        <color indexed="63"/>
      </right>
      <top style="thin">
        <color indexed="22"/>
      </top>
      <bottom style="thin">
        <color indexed="22"/>
      </bottom>
    </border>
    <border>
      <left style="hair">
        <color indexed="62"/>
      </left>
      <right style="medium">
        <color indexed="38"/>
      </right>
      <top style="medium">
        <color indexed="38"/>
      </top>
      <bottom style="medium">
        <color indexed="38"/>
      </bottom>
    </border>
    <border>
      <left>
        <color indexed="63"/>
      </left>
      <right style="medium">
        <color rgb="FF669900"/>
      </right>
      <top style="medium">
        <color rgb="FF669900"/>
      </top>
      <bottom style="thin">
        <color indexed="8"/>
      </bottom>
    </border>
    <border>
      <left style="thin">
        <color indexed="8"/>
      </left>
      <right style="thin">
        <color theme="0" tint="-0.24993999302387238"/>
      </right>
      <top style="medium">
        <color rgb="FF669900"/>
      </top>
      <bottom style="thin">
        <color indexed="8"/>
      </bottom>
    </border>
    <border>
      <left style="thin">
        <color theme="0" tint="-0.4999699890613556"/>
      </left>
      <right style="thin">
        <color theme="0" tint="-0.24993999302387238"/>
      </right>
      <top style="thin">
        <color indexed="22"/>
      </top>
      <bottom style="thin">
        <color indexed="63"/>
      </bottom>
    </border>
    <border>
      <left style="thin">
        <color indexed="8"/>
      </left>
      <right style="thin">
        <color theme="0" tint="-0.24993999302387238"/>
      </right>
      <top style="thin">
        <color indexed="8"/>
      </top>
      <bottom style="medium">
        <color rgb="FF669900"/>
      </bottom>
    </border>
    <border>
      <left style="thin">
        <color theme="0" tint="-0.4999699890613556"/>
      </left>
      <right style="thin">
        <color theme="0" tint="-0.4999699890613556"/>
      </right>
      <top style="medium">
        <color rgb="FF669900"/>
      </top>
      <bottom style="thin">
        <color indexed="22"/>
      </bottom>
    </border>
    <border>
      <left style="thin">
        <color theme="0" tint="-0.4999699890613556"/>
      </left>
      <right style="thin">
        <color theme="0" tint="-0.4999699890613556"/>
      </right>
      <top style="thin">
        <color indexed="22"/>
      </top>
      <bottom style="thin">
        <color indexed="63"/>
      </bottom>
    </border>
    <border>
      <left style="thin">
        <color theme="0" tint="-0.4999699890613556"/>
      </left>
      <right style="thin">
        <color theme="0" tint="-0.4999699890613556"/>
      </right>
      <top style="thin">
        <color indexed="8"/>
      </top>
      <bottom style="medium">
        <color rgb="FF669900"/>
      </bottom>
    </border>
    <border>
      <left style="medium"/>
      <right style="medium"/>
      <top style="medium"/>
      <bottom style="medium"/>
    </border>
    <border>
      <left>
        <color indexed="63"/>
      </left>
      <right style="medium">
        <color rgb="FF669900"/>
      </right>
      <top style="thin">
        <color indexed="8"/>
      </top>
      <bottom style="medium">
        <color rgb="FF669900"/>
      </bottom>
    </border>
    <border>
      <left style="hair">
        <color indexed="38"/>
      </left>
      <right style="hair">
        <color indexed="38"/>
      </right>
      <top style="medium">
        <color indexed="38"/>
      </top>
      <bottom style="hair">
        <color indexed="38"/>
      </bottom>
    </border>
    <border>
      <left style="hair">
        <color indexed="38"/>
      </left>
      <right style="hair">
        <color indexed="38"/>
      </right>
      <top style="hair">
        <color indexed="38"/>
      </top>
      <bottom style="hair">
        <color indexed="38"/>
      </bottom>
    </border>
    <border>
      <left style="hair">
        <color indexed="38"/>
      </left>
      <right style="hair">
        <color indexed="38"/>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38"/>
      </left>
      <right style="medium">
        <color indexed="38"/>
      </right>
      <top>
        <color indexed="63"/>
      </top>
      <bottom style="medium">
        <color indexed="38"/>
      </bottom>
    </border>
    <border>
      <left style="hair">
        <color indexed="38"/>
      </left>
      <right style="hair">
        <color indexed="38"/>
      </right>
      <top style="hair">
        <color indexed="38"/>
      </top>
      <bottom style="dashed">
        <color indexed="38"/>
      </bottom>
    </border>
    <border>
      <left style="hair">
        <color indexed="38"/>
      </left>
      <right style="hair">
        <color indexed="38"/>
      </right>
      <top style="dashed">
        <color indexed="38"/>
      </top>
      <bottom style="medium">
        <color indexed="38"/>
      </bottom>
    </border>
    <border>
      <left style="thin">
        <color theme="0" tint="-0.4999699890613556"/>
      </left>
      <right style="thin">
        <color theme="0" tint="-0.4999699890613556"/>
      </right>
      <top style="thin">
        <color indexed="22"/>
      </top>
      <bottom style="thin">
        <color indexed="22"/>
      </bottom>
    </border>
    <border>
      <left style="thin">
        <color indexed="22"/>
      </left>
      <right style="thin">
        <color theme="0" tint="-0.24993999302387238"/>
      </right>
      <top style="thin">
        <color indexed="22"/>
      </top>
      <bottom style="thin">
        <color indexed="22"/>
      </bottom>
    </border>
    <border>
      <left style="medium">
        <color indexed="38"/>
      </left>
      <right style="medium">
        <color indexed="38"/>
      </right>
      <top style="medium">
        <color indexed="38"/>
      </top>
      <bottom style="dashed">
        <color indexed="3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thin"/>
      <top style="thin"/>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medium"/>
      <right style="medium"/>
      <top style="thin"/>
      <bottom style="thin"/>
    </border>
    <border>
      <left style="medium"/>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thin"/>
      <bottom>
        <color indexed="63"/>
      </botto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hair"/>
      <bottom style="hair"/>
    </border>
    <border>
      <left>
        <color indexed="63"/>
      </left>
      <right>
        <color indexed="63"/>
      </right>
      <top>
        <color indexed="63"/>
      </top>
      <bottom style="hair"/>
    </border>
    <border>
      <left style="medium">
        <color indexed="38"/>
      </left>
      <right style="medium">
        <color indexed="38"/>
      </right>
      <top style="hair">
        <color indexed="38"/>
      </top>
      <bottom>
        <color indexed="63"/>
      </bottom>
    </border>
    <border>
      <left style="medium">
        <color indexed="38"/>
      </left>
      <right style="medium">
        <color indexed="38"/>
      </right>
      <top>
        <color indexed="63"/>
      </top>
      <bottom style="hair">
        <color indexed="38"/>
      </bottom>
    </border>
    <border>
      <left style="thin"/>
      <right>
        <color indexed="63"/>
      </right>
      <top style="thin"/>
      <bottom>
        <color indexed="63"/>
      </bottom>
    </border>
    <border>
      <left>
        <color indexed="63"/>
      </left>
      <right>
        <color indexed="63"/>
      </right>
      <top style="thin"/>
      <bottom>
        <color indexed="63"/>
      </bottom>
    </border>
    <border>
      <left/>
      <right/>
      <top style="thin">
        <color indexed="63"/>
      </top>
      <bottom style="thin">
        <color indexed="63"/>
      </bottom>
    </border>
    <border>
      <left style="medium">
        <color rgb="FF669900"/>
      </left>
      <right>
        <color indexed="63"/>
      </right>
      <top>
        <color indexed="63"/>
      </top>
      <bottom style="medium">
        <color rgb="FF669900"/>
      </bottom>
    </border>
    <border>
      <left>
        <color indexed="63"/>
      </left>
      <right style="thin">
        <color indexed="8"/>
      </right>
      <top>
        <color indexed="63"/>
      </top>
      <bottom style="medium">
        <color rgb="FF669900"/>
      </bottom>
    </border>
    <border>
      <left style="medium">
        <color rgb="FF669900"/>
      </left>
      <right>
        <color indexed="63"/>
      </right>
      <top style="thin">
        <color indexed="8"/>
      </top>
      <bottom style="thin">
        <color indexed="22"/>
      </bottom>
    </border>
    <border>
      <left>
        <color indexed="63"/>
      </left>
      <right style="thin">
        <color indexed="22"/>
      </right>
      <top style="thin">
        <color indexed="8"/>
      </top>
      <bottom style="thin">
        <color indexed="22"/>
      </bottom>
    </border>
    <border>
      <left style="medium">
        <color rgb="FF669900"/>
      </left>
      <right>
        <color indexed="63"/>
      </right>
      <top style="medium">
        <color rgb="FF669900"/>
      </top>
      <bottom style="thin">
        <color indexed="8"/>
      </bottom>
    </border>
    <border>
      <left>
        <color indexed="63"/>
      </left>
      <right>
        <color indexed="63"/>
      </right>
      <top style="medium">
        <color rgb="FF669900"/>
      </top>
      <bottom style="thin">
        <color indexed="8"/>
      </bottom>
    </border>
    <border>
      <left style="medium">
        <color rgb="FF669900"/>
      </left>
      <right>
        <color indexed="63"/>
      </right>
      <top style="thin">
        <color indexed="22"/>
      </top>
      <bottom>
        <color indexed="63"/>
      </bottom>
    </border>
    <border>
      <left>
        <color indexed="63"/>
      </left>
      <right>
        <color indexed="63"/>
      </right>
      <top style="thin">
        <color indexed="22"/>
      </top>
      <bottom>
        <color indexed="63"/>
      </bottom>
    </border>
    <border>
      <left style="medium">
        <color rgb="FF669900"/>
      </left>
      <right>
        <color indexed="63"/>
      </right>
      <top style="thin">
        <color indexed="22"/>
      </top>
      <bottom style="medium">
        <color rgb="FF669900"/>
      </bottom>
    </border>
    <border>
      <left>
        <color indexed="63"/>
      </left>
      <right>
        <color indexed="63"/>
      </right>
      <top style="thin">
        <color indexed="22"/>
      </top>
      <bottom style="medium">
        <color rgb="FF669900"/>
      </bottom>
    </border>
    <border>
      <left>
        <color indexed="63"/>
      </left>
      <right>
        <color indexed="63"/>
      </right>
      <top style="thin">
        <color indexed="8"/>
      </top>
      <bottom style="thin">
        <color indexed="22"/>
      </bottom>
    </border>
    <border>
      <left style="medium"/>
      <right style="medium"/>
      <top>
        <color indexed="63"/>
      </top>
      <bottom style="medium"/>
    </border>
    <border>
      <left style="medium"/>
      <right style="medium"/>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19" borderId="0" applyNumberFormat="0" applyBorder="0" applyAlignment="0" applyProtection="0"/>
    <xf numFmtId="0" fontId="65" fillId="20" borderId="1" applyNumberFormat="0" applyAlignment="0" applyProtection="0"/>
    <xf numFmtId="0" fontId="66" fillId="21" borderId="2"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9" fillId="28" borderId="1" applyNumberFormat="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0"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90"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6" fontId="0" fillId="0" borderId="0" applyFill="0" applyBorder="0" applyAlignment="0" applyProtection="0"/>
    <xf numFmtId="0" fontId="71"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9" fontId="0" fillId="0" borderId="0" applyFill="0" applyBorder="0" applyAlignment="0" applyProtection="0"/>
    <xf numFmtId="0" fontId="72" fillId="20" borderId="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68" fillId="0" borderId="8" applyNumberFormat="0" applyFill="0" applyAlignment="0" applyProtection="0"/>
    <xf numFmtId="0" fontId="78" fillId="0" borderId="9" applyNumberFormat="0" applyFill="0" applyAlignment="0" applyProtection="0"/>
  </cellStyleXfs>
  <cellXfs count="514">
    <xf numFmtId="0" fontId="0" fillId="0" borderId="0" xfId="0" applyAlignment="1">
      <alignment/>
    </xf>
    <xf numFmtId="3" fontId="0" fillId="0" borderId="0" xfId="0" applyNumberFormat="1" applyAlignment="1">
      <alignment/>
    </xf>
    <xf numFmtId="176" fontId="7" fillId="0" borderId="10" xfId="0" applyNumberFormat="1" applyFont="1" applyBorder="1" applyAlignment="1" applyProtection="1">
      <alignment horizontal="center"/>
      <protection hidden="1"/>
    </xf>
    <xf numFmtId="0" fontId="3" fillId="0" borderId="11" xfId="0" applyFont="1" applyBorder="1" applyAlignment="1">
      <alignment/>
    </xf>
    <xf numFmtId="176" fontId="7" fillId="0" borderId="10" xfId="0" applyNumberFormat="1" applyFont="1" applyBorder="1" applyAlignment="1">
      <alignment horizontal="center"/>
    </xf>
    <xf numFmtId="3" fontId="11" fillId="0" borderId="12" xfId="0" applyNumberFormat="1" applyFont="1" applyBorder="1" applyAlignment="1" applyProtection="1">
      <alignment horizontal="right"/>
      <protection hidden="1"/>
    </xf>
    <xf numFmtId="3" fontId="0" fillId="0" borderId="12" xfId="0" applyNumberFormat="1" applyBorder="1" applyAlignment="1">
      <alignment/>
    </xf>
    <xf numFmtId="3" fontId="0" fillId="0" borderId="0" xfId="0" applyNumberFormat="1" applyBorder="1" applyAlignment="1" applyProtection="1">
      <alignment/>
      <protection hidden="1"/>
    </xf>
    <xf numFmtId="3" fontId="0" fillId="0" borderId="0" xfId="0" applyNumberFormat="1" applyBorder="1" applyAlignment="1">
      <alignment/>
    </xf>
    <xf numFmtId="0" fontId="4" fillId="0" borderId="10" xfId="0" applyFont="1" applyBorder="1" applyAlignment="1" applyProtection="1">
      <alignment/>
      <protection hidden="1"/>
    </xf>
    <xf numFmtId="0" fontId="4" fillId="0" borderId="11" xfId="0" applyFont="1" applyBorder="1" applyAlignment="1" applyProtection="1">
      <alignment/>
      <protection hidden="1"/>
    </xf>
    <xf numFmtId="3" fontId="4" fillId="0" borderId="13" xfId="0" applyNumberFormat="1" applyFont="1" applyBorder="1" applyAlignment="1" applyProtection="1">
      <alignment/>
      <protection hidden="1"/>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6" fillId="0" borderId="0" xfId="0" applyFont="1" applyBorder="1" applyAlignment="1">
      <alignment/>
    </xf>
    <xf numFmtId="10" fontId="0" fillId="0" borderId="0" xfId="0" applyNumberFormat="1" applyBorder="1" applyAlignment="1" applyProtection="1">
      <alignment/>
      <protection hidden="1"/>
    </xf>
    <xf numFmtId="10" fontId="6" fillId="0" borderId="18" xfId="60" applyNumberFormat="1" applyFont="1" applyBorder="1" applyAlignment="1" applyProtection="1">
      <alignment/>
      <protection hidden="1"/>
    </xf>
    <xf numFmtId="0" fontId="6" fillId="0" borderId="0" xfId="0" applyFont="1" applyBorder="1" applyAlignment="1" applyProtection="1">
      <alignment/>
      <protection hidden="1"/>
    </xf>
    <xf numFmtId="0" fontId="8" fillId="0" borderId="17" xfId="0" applyFont="1" applyBorder="1" applyAlignment="1">
      <alignment/>
    </xf>
    <xf numFmtId="0" fontId="8" fillId="0" borderId="0" xfId="0" applyFont="1" applyBorder="1" applyAlignment="1">
      <alignment/>
    </xf>
    <xf numFmtId="0" fontId="0" fillId="0" borderId="17" xfId="0" applyBorder="1" applyAlignment="1" applyProtection="1">
      <alignment/>
      <protection hidden="1"/>
    </xf>
    <xf numFmtId="0" fontId="0" fillId="0" borderId="0" xfId="0" applyBorder="1" applyAlignment="1" applyProtection="1">
      <alignment/>
      <protection hidden="1"/>
    </xf>
    <xf numFmtId="0" fontId="0" fillId="0" borderId="18" xfId="0" applyBorder="1" applyAlignment="1" applyProtection="1">
      <alignment/>
      <protection hidden="1"/>
    </xf>
    <xf numFmtId="3" fontId="0" fillId="0" borderId="17" xfId="0" applyNumberFormat="1" applyBorder="1" applyAlignment="1" applyProtection="1">
      <alignment/>
      <protection hidden="1"/>
    </xf>
    <xf numFmtId="172" fontId="0" fillId="0" borderId="18" xfId="0" applyNumberFormat="1" applyBorder="1" applyAlignment="1" applyProtection="1">
      <alignment/>
      <protection hidden="1"/>
    </xf>
    <xf numFmtId="174" fontId="9" fillId="0" borderId="18" xfId="0" applyNumberFormat="1" applyFont="1" applyBorder="1" applyAlignment="1" applyProtection="1">
      <alignment/>
      <protection hidden="1"/>
    </xf>
    <xf numFmtId="174" fontId="10" fillId="0" borderId="18" xfId="0" applyNumberFormat="1" applyFont="1" applyBorder="1" applyAlignment="1" applyProtection="1">
      <alignment/>
      <protection hidden="1"/>
    </xf>
    <xf numFmtId="173" fontId="0" fillId="0" borderId="18" xfId="0" applyNumberFormat="1" applyBorder="1" applyAlignment="1" applyProtection="1">
      <alignment/>
      <protection hidden="1"/>
    </xf>
    <xf numFmtId="4" fontId="0" fillId="0" borderId="18" xfId="0" applyNumberFormat="1" applyBorder="1" applyAlignment="1" applyProtection="1">
      <alignment/>
      <protection hidden="1"/>
    </xf>
    <xf numFmtId="3" fontId="0" fillId="0" borderId="18" xfId="0" applyNumberFormat="1" applyBorder="1" applyAlignment="1" applyProtection="1">
      <alignment/>
      <protection hidden="1"/>
    </xf>
    <xf numFmtId="3" fontId="0" fillId="0" borderId="19" xfId="0" applyNumberFormat="1" applyBorder="1" applyAlignment="1" applyProtection="1">
      <alignment/>
      <protection hidden="1"/>
    </xf>
    <xf numFmtId="0" fontId="0" fillId="0" borderId="19" xfId="0" applyBorder="1" applyAlignment="1" applyProtection="1">
      <alignment/>
      <protection hidden="1"/>
    </xf>
    <xf numFmtId="0" fontId="0" fillId="0" borderId="12" xfId="0" applyBorder="1" applyAlignment="1" applyProtection="1">
      <alignment/>
      <protection hidden="1"/>
    </xf>
    <xf numFmtId="172" fontId="0" fillId="0" borderId="0" xfId="0" applyNumberFormat="1" applyBorder="1" applyAlignment="1">
      <alignment/>
    </xf>
    <xf numFmtId="0" fontId="4" fillId="4" borderId="10"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0" fillId="4" borderId="11" xfId="0" applyFill="1" applyBorder="1" applyAlignment="1">
      <alignment vertical="center"/>
    </xf>
    <xf numFmtId="15" fontId="4" fillId="4" borderId="13" xfId="0" applyNumberFormat="1" applyFont="1" applyFill="1" applyBorder="1" applyAlignment="1" applyProtection="1">
      <alignment vertical="center"/>
      <protection locked="0"/>
    </xf>
    <xf numFmtId="176" fontId="0" fillId="0" borderId="13" xfId="0" applyNumberFormat="1" applyBorder="1" applyAlignment="1">
      <alignment/>
    </xf>
    <xf numFmtId="176" fontId="5" fillId="0" borderId="13" xfId="0" applyNumberFormat="1" applyFont="1" applyBorder="1" applyAlignment="1">
      <alignment/>
    </xf>
    <xf numFmtId="10" fontId="6" fillId="0" borderId="18" xfId="60" applyNumberFormat="1" applyFont="1" applyBorder="1" applyAlignment="1">
      <alignment/>
    </xf>
    <xf numFmtId="10" fontId="0" fillId="0" borderId="0" xfId="60" applyNumberFormat="1" applyBorder="1" applyAlignment="1" applyProtection="1">
      <alignment/>
      <protection hidden="1"/>
    </xf>
    <xf numFmtId="180" fontId="0" fillId="0" borderId="0" xfId="0" applyNumberFormat="1" applyBorder="1" applyAlignment="1" applyProtection="1">
      <alignment/>
      <protection hidden="1"/>
    </xf>
    <xf numFmtId="180" fontId="0" fillId="0" borderId="12" xfId="0" applyNumberFormat="1" applyBorder="1" applyAlignment="1" applyProtection="1">
      <alignment/>
      <protection hidden="1"/>
    </xf>
    <xf numFmtId="180" fontId="0" fillId="0" borderId="20" xfId="0" applyNumberFormat="1" applyBorder="1" applyAlignment="1" applyProtection="1">
      <alignment/>
      <protection hidden="1"/>
    </xf>
    <xf numFmtId="3" fontId="0" fillId="0" borderId="0" xfId="0" applyNumberFormat="1" applyBorder="1" applyAlignment="1" applyProtection="1">
      <alignment/>
      <protection locked="0"/>
    </xf>
    <xf numFmtId="0" fontId="14" fillId="0" borderId="0" xfId="0" applyFont="1" applyBorder="1" applyAlignment="1">
      <alignment/>
    </xf>
    <xf numFmtId="0" fontId="14" fillId="0" borderId="0" xfId="0" applyFont="1" applyAlignment="1">
      <alignment/>
    </xf>
    <xf numFmtId="4" fontId="14" fillId="0" borderId="0" xfId="0" applyNumberFormat="1" applyFont="1" applyBorder="1" applyAlignment="1">
      <alignment horizontal="right"/>
    </xf>
    <xf numFmtId="9" fontId="14" fillId="0" borderId="0" xfId="60" applyFont="1" applyBorder="1" applyAlignment="1">
      <alignment horizontal="right"/>
    </xf>
    <xf numFmtId="0" fontId="15" fillId="4" borderId="21" xfId="0" applyFont="1" applyFill="1" applyBorder="1" applyAlignment="1">
      <alignment/>
    </xf>
    <xf numFmtId="4" fontId="15" fillId="4" borderId="21" xfId="0" applyNumberFormat="1" applyFont="1" applyFill="1" applyBorder="1" applyAlignment="1">
      <alignment horizontal="center"/>
    </xf>
    <xf numFmtId="9" fontId="15" fillId="4" borderId="21" xfId="60" applyFont="1" applyFill="1" applyBorder="1" applyAlignment="1">
      <alignment horizontal="center"/>
    </xf>
    <xf numFmtId="0" fontId="16" fillId="0" borderId="22" xfId="0" applyFont="1" applyBorder="1" applyAlignment="1">
      <alignment vertical="top" wrapText="1"/>
    </xf>
    <xf numFmtId="0" fontId="17" fillId="0" borderId="23" xfId="0" applyFont="1" applyBorder="1" applyAlignment="1">
      <alignment vertical="center" wrapText="1"/>
    </xf>
    <xf numFmtId="0" fontId="17" fillId="0" borderId="22" xfId="0" applyFont="1" applyBorder="1" applyAlignment="1">
      <alignment vertical="center" wrapText="1"/>
    </xf>
    <xf numFmtId="0" fontId="17" fillId="0" borderId="24" xfId="0" applyFont="1" applyBorder="1" applyAlignment="1">
      <alignment vertical="center" wrapText="1"/>
    </xf>
    <xf numFmtId="0" fontId="15" fillId="0" borderId="25" xfId="0" applyFont="1" applyFill="1" applyBorder="1" applyAlignment="1">
      <alignment/>
    </xf>
    <xf numFmtId="4" fontId="15" fillId="0" borderId="25" xfId="0" applyNumberFormat="1" applyFont="1" applyFill="1" applyBorder="1" applyAlignment="1">
      <alignment horizontal="right"/>
    </xf>
    <xf numFmtId="9" fontId="15" fillId="0" borderId="25" xfId="60" applyFont="1" applyFill="1" applyBorder="1" applyAlignment="1">
      <alignment horizontal="right"/>
    </xf>
    <xf numFmtId="0" fontId="14" fillId="0" borderId="0" xfId="0" applyFont="1" applyFill="1" applyBorder="1" applyAlignment="1">
      <alignment/>
    </xf>
    <xf numFmtId="0" fontId="15" fillId="0" borderId="26" xfId="0" applyFont="1" applyBorder="1" applyAlignment="1">
      <alignment horizontal="center" vertical="top" wrapText="1"/>
    </xf>
    <xf numFmtId="0" fontId="15" fillId="0" borderId="26" xfId="0" applyFont="1" applyBorder="1" applyAlignment="1">
      <alignment horizontal="right" vertical="top" wrapText="1"/>
    </xf>
    <xf numFmtId="9" fontId="15" fillId="0" borderId="26" xfId="60" applyFont="1" applyBorder="1" applyAlignment="1">
      <alignment horizontal="right" vertical="top" wrapText="1"/>
    </xf>
    <xf numFmtId="0" fontId="15" fillId="4" borderId="21" xfId="0" applyFont="1" applyFill="1" applyBorder="1" applyAlignment="1">
      <alignment horizontal="left"/>
    </xf>
    <xf numFmtId="0" fontId="14" fillId="0" borderId="0" xfId="0" applyFont="1" applyBorder="1" applyAlignment="1">
      <alignment horizontal="center" vertical="top" wrapText="1"/>
    </xf>
    <xf numFmtId="4" fontId="14" fillId="0" borderId="0" xfId="0" applyNumberFormat="1" applyFont="1" applyBorder="1" applyAlignment="1">
      <alignment horizontal="right" wrapText="1"/>
    </xf>
    <xf numFmtId="9" fontId="14" fillId="0" borderId="0" xfId="60" applyFont="1" applyBorder="1" applyAlignment="1">
      <alignment horizontal="right" wrapText="1"/>
    </xf>
    <xf numFmtId="0" fontId="14" fillId="0" borderId="0" xfId="0" applyFont="1" applyBorder="1" applyAlignment="1">
      <alignment horizontal="left" vertical="top" wrapText="1"/>
    </xf>
    <xf numFmtId="0" fontId="14" fillId="0" borderId="0" xfId="0" applyFont="1" applyBorder="1" applyAlignment="1">
      <alignment horizontal="right" vertical="top" wrapText="1"/>
    </xf>
    <xf numFmtId="9" fontId="14" fillId="0" borderId="0" xfId="60" applyFont="1" applyBorder="1" applyAlignment="1">
      <alignment horizontal="right" vertical="top" wrapText="1"/>
    </xf>
    <xf numFmtId="0" fontId="18" fillId="0" borderId="27" xfId="0" applyFont="1" applyBorder="1" applyAlignment="1">
      <alignment horizontal="center" vertical="top" wrapText="1"/>
    </xf>
    <xf numFmtId="0" fontId="15" fillId="0" borderId="27" xfId="0" applyFont="1" applyBorder="1" applyAlignment="1">
      <alignment horizontal="center" vertical="top" wrapText="1"/>
    </xf>
    <xf numFmtId="3" fontId="14" fillId="4" borderId="28" xfId="0" applyNumberFormat="1" applyFont="1" applyFill="1" applyBorder="1" applyAlignment="1" applyProtection="1">
      <alignment horizontal="right" wrapText="1"/>
      <protection locked="0"/>
    </xf>
    <xf numFmtId="10" fontId="14" fillId="4" borderId="28" xfId="60" applyNumberFormat="1" applyFont="1" applyFill="1" applyBorder="1" applyAlignment="1" applyProtection="1">
      <alignment horizontal="right" wrapText="1"/>
      <protection locked="0"/>
    </xf>
    <xf numFmtId="0" fontId="15" fillId="0" borderId="29" xfId="0" applyFont="1" applyBorder="1" applyAlignment="1">
      <alignment horizontal="center" vertical="top" wrapText="1"/>
    </xf>
    <xf numFmtId="10" fontId="14" fillId="4" borderId="30" xfId="60" applyNumberFormat="1" applyFont="1" applyFill="1" applyBorder="1" applyAlignment="1" applyProtection="1">
      <alignment horizontal="right" wrapText="1"/>
      <protection locked="0"/>
    </xf>
    <xf numFmtId="0" fontId="14" fillId="0" borderId="0" xfId="0" applyFont="1" applyBorder="1" applyAlignment="1">
      <alignment horizontal="center"/>
    </xf>
    <xf numFmtId="4" fontId="20" fillId="0" borderId="0" xfId="0" applyNumberFormat="1" applyFont="1" applyAlignment="1">
      <alignment horizontal="right"/>
    </xf>
    <xf numFmtId="4" fontId="19" fillId="0" borderId="0" xfId="0" applyNumberFormat="1" applyFont="1" applyAlignment="1">
      <alignment horizontal="right"/>
    </xf>
    <xf numFmtId="0" fontId="20" fillId="0" borderId="0" xfId="0" applyFont="1" applyAlignment="1">
      <alignment/>
    </xf>
    <xf numFmtId="0" fontId="21" fillId="4" borderId="31" xfId="0" applyFont="1" applyFill="1" applyBorder="1" applyAlignment="1">
      <alignment vertical="center" wrapText="1"/>
    </xf>
    <xf numFmtId="4" fontId="21" fillId="4" borderId="32" xfId="0" applyNumberFormat="1" applyFont="1" applyFill="1" applyBorder="1" applyAlignment="1">
      <alignment horizontal="right" vertical="center"/>
    </xf>
    <xf numFmtId="4" fontId="20" fillId="0" borderId="0" xfId="60" applyNumberFormat="1" applyFont="1" applyAlignment="1">
      <alignment horizontal="right"/>
    </xf>
    <xf numFmtId="4" fontId="20" fillId="0" borderId="0" xfId="0" applyNumberFormat="1" applyFont="1" applyBorder="1" applyAlignment="1">
      <alignment horizontal="right"/>
    </xf>
    <xf numFmtId="4" fontId="20" fillId="0" borderId="0" xfId="0" applyNumberFormat="1" applyFont="1" applyAlignment="1" quotePrefix="1">
      <alignment horizontal="right"/>
    </xf>
    <xf numFmtId="4" fontId="21" fillId="0" borderId="0" xfId="0" applyNumberFormat="1" applyFont="1" applyAlignment="1">
      <alignment horizontal="right"/>
    </xf>
    <xf numFmtId="0" fontId="22" fillId="0" borderId="0" xfId="0" applyFont="1" applyAlignment="1">
      <alignment/>
    </xf>
    <xf numFmtId="0" fontId="23" fillId="4" borderId="33" xfId="0" applyFont="1" applyFill="1" applyBorder="1" applyAlignment="1">
      <alignment/>
    </xf>
    <xf numFmtId="4" fontId="16" fillId="4" borderId="34" xfId="0" applyNumberFormat="1" applyFont="1" applyFill="1" applyBorder="1" applyAlignment="1">
      <alignment horizontal="right"/>
    </xf>
    <xf numFmtId="0" fontId="16" fillId="0" borderId="0" xfId="0" applyFont="1" applyAlignment="1">
      <alignment/>
    </xf>
    <xf numFmtId="0" fontId="16" fillId="0" borderId="35" xfId="0" applyFont="1" applyBorder="1" applyAlignment="1">
      <alignment/>
    </xf>
    <xf numFmtId="4" fontId="16" fillId="0" borderId="36" xfId="0" applyNumberFormat="1" applyFont="1" applyBorder="1" applyAlignment="1">
      <alignment horizontal="right"/>
    </xf>
    <xf numFmtId="0" fontId="16" fillId="0" borderId="37" xfId="0" applyFont="1" applyBorder="1" applyAlignment="1">
      <alignment/>
    </xf>
    <xf numFmtId="4" fontId="16" fillId="0" borderId="38" xfId="0" applyNumberFormat="1" applyFont="1" applyBorder="1" applyAlignment="1">
      <alignment horizontal="right"/>
    </xf>
    <xf numFmtId="0" fontId="23" fillId="4" borderId="31" xfId="0" applyFont="1" applyFill="1" applyBorder="1" applyAlignment="1">
      <alignment/>
    </xf>
    <xf numFmtId="4" fontId="16" fillId="4" borderId="32" xfId="0" applyNumberFormat="1" applyFont="1" applyFill="1" applyBorder="1" applyAlignment="1">
      <alignment horizontal="right"/>
    </xf>
    <xf numFmtId="4" fontId="16" fillId="4" borderId="39" xfId="0" applyNumberFormat="1" applyFont="1" applyFill="1" applyBorder="1" applyAlignment="1">
      <alignment horizontal="right"/>
    </xf>
    <xf numFmtId="0" fontId="16" fillId="0" borderId="40" xfId="0" applyFont="1" applyFill="1" applyBorder="1" applyAlignment="1">
      <alignment/>
    </xf>
    <xf numFmtId="4" fontId="16" fillId="0" borderId="36" xfId="0" applyNumberFormat="1" applyFont="1" applyFill="1" applyBorder="1" applyAlignment="1">
      <alignment horizontal="right"/>
    </xf>
    <xf numFmtId="0" fontId="16" fillId="0" borderId="37" xfId="0" applyFont="1" applyFill="1" applyBorder="1" applyAlignment="1">
      <alignment/>
    </xf>
    <xf numFmtId="4" fontId="16" fillId="0" borderId="38" xfId="0" applyNumberFormat="1" applyFont="1" applyFill="1" applyBorder="1" applyAlignment="1">
      <alignment horizontal="right"/>
    </xf>
    <xf numFmtId="0" fontId="16" fillId="0" borderId="41" xfId="0" applyFont="1" applyBorder="1" applyAlignment="1">
      <alignment/>
    </xf>
    <xf numFmtId="0" fontId="23" fillId="0" borderId="37" xfId="0" applyFont="1" applyBorder="1" applyAlignment="1">
      <alignment/>
    </xf>
    <xf numFmtId="0" fontId="16" fillId="0" borderId="0" xfId="0" applyFont="1" applyAlignment="1">
      <alignment vertical="center"/>
    </xf>
    <xf numFmtId="0" fontId="20"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xf>
    <xf numFmtId="0" fontId="16" fillId="0" borderId="0" xfId="0" applyFont="1" applyFill="1" applyBorder="1" applyAlignment="1">
      <alignment/>
    </xf>
    <xf numFmtId="0" fontId="23" fillId="0" borderId="0" xfId="0" applyFont="1" applyBorder="1" applyAlignment="1">
      <alignment/>
    </xf>
    <xf numFmtId="4" fontId="16" fillId="0" borderId="0" xfId="0" applyNumberFormat="1" applyFont="1" applyBorder="1" applyAlignment="1">
      <alignment horizontal="right"/>
    </xf>
    <xf numFmtId="4" fontId="16" fillId="0" borderId="0" xfId="0" applyNumberFormat="1" applyFont="1" applyBorder="1" applyAlignment="1">
      <alignment/>
    </xf>
    <xf numFmtId="4" fontId="21" fillId="0" borderId="0" xfId="0" applyNumberFormat="1" applyFont="1" applyBorder="1" applyAlignment="1">
      <alignment vertical="center"/>
    </xf>
    <xf numFmtId="0" fontId="21" fillId="0" borderId="0" xfId="0" applyFont="1" applyBorder="1" applyAlignment="1">
      <alignment vertical="center"/>
    </xf>
    <xf numFmtId="4" fontId="20" fillId="0" borderId="0" xfId="0" applyNumberFormat="1" applyFont="1" applyBorder="1" applyAlignment="1">
      <alignment/>
    </xf>
    <xf numFmtId="0" fontId="23" fillId="0" borderId="42" xfId="0" applyFont="1" applyBorder="1" applyAlignment="1">
      <alignment/>
    </xf>
    <xf numFmtId="4" fontId="16" fillId="0" borderId="43" xfId="0" applyNumberFormat="1" applyFont="1" applyBorder="1" applyAlignment="1">
      <alignment horizontal="right"/>
    </xf>
    <xf numFmtId="0" fontId="23" fillId="0" borderId="44" xfId="0" applyFont="1" applyBorder="1" applyAlignment="1">
      <alignment/>
    </xf>
    <xf numFmtId="4" fontId="16" fillId="0" borderId="45" xfId="0" applyNumberFormat="1" applyFont="1" applyBorder="1" applyAlignment="1">
      <alignment horizontal="right"/>
    </xf>
    <xf numFmtId="0" fontId="23" fillId="0" borderId="46" xfId="0" applyFont="1" applyBorder="1" applyAlignment="1">
      <alignment horizontal="left"/>
    </xf>
    <xf numFmtId="4" fontId="16" fillId="0" borderId="25" xfId="0" applyNumberFormat="1" applyFont="1" applyBorder="1" applyAlignment="1">
      <alignment horizontal="center"/>
    </xf>
    <xf numFmtId="4" fontId="16" fillId="0" borderId="30" xfId="0" applyNumberFormat="1" applyFont="1" applyBorder="1" applyAlignment="1">
      <alignment horizontal="right"/>
    </xf>
    <xf numFmtId="4" fontId="16" fillId="4" borderId="34" xfId="0" applyNumberFormat="1" applyFont="1" applyFill="1" applyBorder="1" applyAlignment="1">
      <alignment horizontal="center"/>
    </xf>
    <xf numFmtId="0" fontId="22" fillId="0" borderId="0" xfId="0" applyFont="1" applyFill="1" applyBorder="1" applyAlignment="1">
      <alignment/>
    </xf>
    <xf numFmtId="0" fontId="79" fillId="32" borderId="47" xfId="0" applyFont="1" applyFill="1" applyBorder="1" applyAlignment="1">
      <alignment horizontal="center" vertical="center" shrinkToFit="1"/>
    </xf>
    <xf numFmtId="3" fontId="21" fillId="4" borderId="47" xfId="0" applyNumberFormat="1" applyFont="1" applyFill="1" applyBorder="1" applyAlignment="1">
      <alignment shrinkToFit="1"/>
    </xf>
    <xf numFmtId="0" fontId="25" fillId="33" borderId="48" xfId="0" applyFont="1" applyFill="1" applyBorder="1" applyAlignment="1">
      <alignment horizontal="center" vertical="center" shrinkToFit="1"/>
    </xf>
    <xf numFmtId="3" fontId="21" fillId="0" borderId="47" xfId="0" applyNumberFormat="1" applyFont="1" applyFill="1" applyBorder="1" applyAlignment="1">
      <alignment shrinkToFit="1"/>
    </xf>
    <xf numFmtId="185" fontId="21" fillId="4" borderId="49" xfId="0" applyNumberFormat="1" applyFont="1" applyFill="1" applyBorder="1" applyAlignment="1">
      <alignment shrinkToFit="1"/>
    </xf>
    <xf numFmtId="0" fontId="79" fillId="32" borderId="50" xfId="0" applyFont="1" applyFill="1" applyBorder="1" applyAlignment="1">
      <alignment horizontal="center" vertical="center" shrinkToFit="1"/>
    </xf>
    <xf numFmtId="3" fontId="21" fillId="4" borderId="50" xfId="0" applyNumberFormat="1" applyFont="1" applyFill="1" applyBorder="1" applyAlignment="1">
      <alignment shrinkToFit="1"/>
    </xf>
    <xf numFmtId="0" fontId="16" fillId="0" borderId="51" xfId="0" applyFont="1" applyBorder="1" applyAlignment="1">
      <alignment/>
    </xf>
    <xf numFmtId="0" fontId="25" fillId="33" borderId="52" xfId="0" applyFont="1" applyFill="1" applyBorder="1" applyAlignment="1">
      <alignment horizontal="center" vertical="center" shrinkToFit="1"/>
    </xf>
    <xf numFmtId="3" fontId="21" fillId="0" borderId="50" xfId="0" applyNumberFormat="1" applyFont="1" applyFill="1" applyBorder="1" applyAlignment="1">
      <alignment shrinkToFit="1"/>
    </xf>
    <xf numFmtId="185" fontId="21" fillId="4" borderId="53" xfId="0" applyNumberFormat="1" applyFont="1" applyFill="1" applyBorder="1" applyAlignment="1">
      <alignment shrinkToFit="1"/>
    </xf>
    <xf numFmtId="0" fontId="14" fillId="4" borderId="54" xfId="0" applyFont="1" applyFill="1" applyBorder="1" applyAlignment="1">
      <alignment horizontal="center"/>
    </xf>
    <xf numFmtId="0" fontId="14" fillId="4" borderId="55" xfId="0" applyFont="1" applyFill="1" applyBorder="1" applyAlignment="1">
      <alignment horizontal="center"/>
    </xf>
    <xf numFmtId="0" fontId="14" fillId="4" borderId="56" xfId="0" applyFont="1" applyFill="1" applyBorder="1" applyAlignment="1">
      <alignment horizontal="center"/>
    </xf>
    <xf numFmtId="0" fontId="14" fillId="4" borderId="57" xfId="0" applyFont="1" applyFill="1" applyBorder="1" applyAlignment="1">
      <alignment horizontal="center"/>
    </xf>
    <xf numFmtId="0" fontId="79" fillId="32" borderId="58" xfId="0" applyFont="1" applyFill="1" applyBorder="1" applyAlignment="1">
      <alignment horizontal="center" vertical="center" shrinkToFit="1"/>
    </xf>
    <xf numFmtId="0" fontId="79" fillId="32" borderId="59" xfId="0" applyFont="1" applyFill="1" applyBorder="1" applyAlignment="1">
      <alignment horizontal="center" vertical="center" shrinkToFit="1"/>
    </xf>
    <xf numFmtId="0" fontId="16" fillId="4" borderId="60" xfId="0" applyFont="1" applyFill="1" applyBorder="1" applyAlignment="1">
      <alignment horizontal="right" shrinkToFit="1"/>
    </xf>
    <xf numFmtId="3" fontId="21" fillId="4" borderId="59" xfId="0" applyNumberFormat="1" applyFont="1" applyFill="1" applyBorder="1" applyAlignment="1">
      <alignment shrinkToFit="1"/>
    </xf>
    <xf numFmtId="0" fontId="16" fillId="34" borderId="61" xfId="0" applyFont="1" applyFill="1" applyBorder="1" applyAlignment="1">
      <alignment shrinkToFit="1"/>
    </xf>
    <xf numFmtId="0" fontId="16" fillId="0" borderId="62" xfId="0" applyFont="1" applyBorder="1" applyAlignment="1">
      <alignment/>
    </xf>
    <xf numFmtId="0" fontId="25" fillId="33" borderId="63" xfId="0" applyFont="1" applyFill="1" applyBorder="1" applyAlignment="1">
      <alignment horizontal="center" vertical="center" shrinkToFit="1"/>
    </xf>
    <xf numFmtId="0" fontId="25" fillId="33" borderId="64" xfId="0" applyFont="1" applyFill="1" applyBorder="1" applyAlignment="1">
      <alignment horizontal="center" vertical="center" shrinkToFit="1"/>
    </xf>
    <xf numFmtId="0" fontId="25" fillId="35" borderId="58" xfId="0" applyFont="1" applyFill="1" applyBorder="1" applyAlignment="1">
      <alignment horizontal="left" vertical="center"/>
    </xf>
    <xf numFmtId="0" fontId="16" fillId="4" borderId="60" xfId="0" applyFont="1" applyFill="1" applyBorder="1" applyAlignment="1">
      <alignment horizontal="right"/>
    </xf>
    <xf numFmtId="3" fontId="21" fillId="0" borderId="59" xfId="0" applyNumberFormat="1" applyFont="1" applyFill="1" applyBorder="1" applyAlignment="1">
      <alignment shrinkToFit="1"/>
    </xf>
    <xf numFmtId="49" fontId="16" fillId="4" borderId="60" xfId="0" applyNumberFormat="1" applyFont="1" applyFill="1" applyBorder="1" applyAlignment="1">
      <alignment horizontal="right"/>
    </xf>
    <xf numFmtId="49" fontId="16" fillId="4" borderId="63" xfId="0" applyNumberFormat="1" applyFont="1" applyFill="1" applyBorder="1" applyAlignment="1">
      <alignment horizontal="right"/>
    </xf>
    <xf numFmtId="0" fontId="25" fillId="35" borderId="65" xfId="0" applyFont="1" applyFill="1" applyBorder="1" applyAlignment="1">
      <alignment horizontal="left" vertical="center"/>
    </xf>
    <xf numFmtId="0" fontId="25" fillId="0" borderId="63" xfId="0" applyFont="1" applyFill="1" applyBorder="1" applyAlignment="1">
      <alignment horizontal="center" vertical="center" shrinkToFit="1"/>
    </xf>
    <xf numFmtId="49" fontId="25" fillId="36" borderId="63" xfId="0" applyNumberFormat="1" applyFont="1" applyFill="1" applyBorder="1" applyAlignment="1">
      <alignment horizontal="center" vertical="center"/>
    </xf>
    <xf numFmtId="0" fontId="25" fillId="37" borderId="58" xfId="0" applyFont="1" applyFill="1" applyBorder="1" applyAlignment="1">
      <alignment horizontal="center" vertical="center"/>
    </xf>
    <xf numFmtId="185" fontId="21" fillId="4" borderId="66" xfId="0" applyNumberFormat="1" applyFont="1" applyFill="1" applyBorder="1" applyAlignment="1">
      <alignment shrinkToFit="1"/>
    </xf>
    <xf numFmtId="0" fontId="25" fillId="37" borderId="65" xfId="0" applyFont="1" applyFill="1" applyBorder="1" applyAlignment="1">
      <alignment horizontal="center" vertical="center"/>
    </xf>
    <xf numFmtId="49" fontId="25" fillId="36" borderId="67" xfId="0" applyNumberFormat="1" applyFont="1" applyFill="1" applyBorder="1" applyAlignment="1">
      <alignment horizontal="center" vertical="center"/>
    </xf>
    <xf numFmtId="185" fontId="21" fillId="38" borderId="68" xfId="0" applyNumberFormat="1" applyFont="1" applyFill="1" applyBorder="1" applyAlignment="1">
      <alignment shrinkToFit="1"/>
    </xf>
    <xf numFmtId="185" fontId="21" fillId="38" borderId="69" xfId="0" applyNumberFormat="1" applyFont="1" applyFill="1" applyBorder="1" applyAlignment="1">
      <alignment shrinkToFit="1"/>
    </xf>
    <xf numFmtId="185" fontId="21" fillId="38" borderId="70" xfId="0" applyNumberFormat="1" applyFont="1" applyFill="1" applyBorder="1" applyAlignment="1">
      <alignment shrinkToFit="1"/>
    </xf>
    <xf numFmtId="0" fontId="16" fillId="0" borderId="0" xfId="58" applyFont="1">
      <alignment/>
      <protection/>
    </xf>
    <xf numFmtId="0" fontId="16" fillId="0" borderId="0" xfId="58" applyFont="1" applyAlignment="1" applyProtection="1">
      <alignment vertical="center"/>
      <protection/>
    </xf>
    <xf numFmtId="3" fontId="20" fillId="0" borderId="71" xfId="0" applyNumberFormat="1" applyFont="1" applyFill="1" applyBorder="1" applyAlignment="1" applyProtection="1">
      <alignment shrinkToFit="1"/>
      <protection locked="0"/>
    </xf>
    <xf numFmtId="3" fontId="20" fillId="0" borderId="72" xfId="0" applyNumberFormat="1" applyFont="1" applyFill="1" applyBorder="1" applyAlignment="1" applyProtection="1">
      <alignment shrinkToFit="1"/>
      <protection locked="0"/>
    </xf>
    <xf numFmtId="3" fontId="20" fillId="0" borderId="73" xfId="0" applyNumberFormat="1" applyFont="1" applyFill="1" applyBorder="1" applyAlignment="1" applyProtection="1">
      <alignment shrinkToFit="1"/>
      <protection locked="0"/>
    </xf>
    <xf numFmtId="3" fontId="20" fillId="0" borderId="47" xfId="0" applyNumberFormat="1" applyFont="1" applyFill="1" applyBorder="1" applyAlignment="1" applyProtection="1">
      <alignment shrinkToFit="1"/>
      <protection locked="0"/>
    </xf>
    <xf numFmtId="3" fontId="20" fillId="0" borderId="50" xfId="0" applyNumberFormat="1" applyFont="1" applyFill="1" applyBorder="1" applyAlignment="1" applyProtection="1">
      <alignment shrinkToFit="1"/>
      <protection locked="0"/>
    </xf>
    <xf numFmtId="3" fontId="20" fillId="0" borderId="59" xfId="0" applyNumberFormat="1" applyFont="1" applyFill="1" applyBorder="1" applyAlignment="1" applyProtection="1">
      <alignment shrinkToFit="1"/>
      <protection locked="0"/>
    </xf>
    <xf numFmtId="3" fontId="20" fillId="0" borderId="74" xfId="0" applyNumberFormat="1" applyFont="1" applyFill="1" applyBorder="1" applyAlignment="1" applyProtection="1">
      <alignment shrinkToFit="1"/>
      <protection locked="0"/>
    </xf>
    <xf numFmtId="3" fontId="20" fillId="0" borderId="75" xfId="0" applyNumberFormat="1" applyFont="1" applyFill="1" applyBorder="1" applyAlignment="1" applyProtection="1">
      <alignment shrinkToFit="1"/>
      <protection locked="0"/>
    </xf>
    <xf numFmtId="3" fontId="20" fillId="0" borderId="76" xfId="0" applyNumberFormat="1" applyFont="1" applyFill="1" applyBorder="1" applyAlignment="1" applyProtection="1">
      <alignment shrinkToFit="1"/>
      <protection locked="0"/>
    </xf>
    <xf numFmtId="3" fontId="20" fillId="0" borderId="77" xfId="0" applyNumberFormat="1" applyFont="1" applyFill="1" applyBorder="1" applyAlignment="1" applyProtection="1">
      <alignment shrinkToFit="1"/>
      <protection locked="0"/>
    </xf>
    <xf numFmtId="3" fontId="20" fillId="0" borderId="48" xfId="0" applyNumberFormat="1" applyFont="1" applyFill="1" applyBorder="1" applyAlignment="1" applyProtection="1">
      <alignment shrinkToFit="1"/>
      <protection locked="0"/>
    </xf>
    <xf numFmtId="3" fontId="20" fillId="0" borderId="52" xfId="0" applyNumberFormat="1" applyFont="1" applyFill="1" applyBorder="1" applyAlignment="1" applyProtection="1">
      <alignment shrinkToFit="1"/>
      <protection locked="0"/>
    </xf>
    <xf numFmtId="3" fontId="20" fillId="0" borderId="64" xfId="0" applyNumberFormat="1" applyFont="1" applyFill="1" applyBorder="1" applyAlignment="1" applyProtection="1">
      <alignment shrinkToFit="1"/>
      <protection locked="0"/>
    </xf>
    <xf numFmtId="3" fontId="20" fillId="0" borderId="78" xfId="0" applyNumberFormat="1" applyFont="1" applyFill="1" applyBorder="1" applyAlignment="1" applyProtection="1">
      <alignment shrinkToFit="1"/>
      <protection locked="0"/>
    </xf>
    <xf numFmtId="3" fontId="20" fillId="0" borderId="79" xfId="0" applyNumberFormat="1" applyFont="1" applyFill="1" applyBorder="1" applyAlignment="1" applyProtection="1">
      <alignment shrinkToFit="1"/>
      <protection locked="0"/>
    </xf>
    <xf numFmtId="3" fontId="20" fillId="0" borderId="80" xfId="0" applyNumberFormat="1" applyFont="1" applyFill="1" applyBorder="1" applyAlignment="1" applyProtection="1">
      <alignment shrinkToFit="1"/>
      <protection locked="0"/>
    </xf>
    <xf numFmtId="0" fontId="80" fillId="0" borderId="0" xfId="0" applyFont="1" applyAlignment="1">
      <alignment/>
    </xf>
    <xf numFmtId="0" fontId="81" fillId="0" borderId="0" xfId="0" applyFont="1" applyAlignment="1">
      <alignment/>
    </xf>
    <xf numFmtId="0" fontId="16" fillId="4" borderId="81" xfId="0" applyFont="1" applyFill="1" applyBorder="1" applyAlignment="1">
      <alignment horizontal="right"/>
    </xf>
    <xf numFmtId="4" fontId="16" fillId="4" borderId="82" xfId="0" applyNumberFormat="1" applyFont="1" applyFill="1" applyBorder="1" applyAlignment="1">
      <alignment horizontal="right"/>
    </xf>
    <xf numFmtId="49" fontId="82" fillId="39" borderId="0" xfId="0" applyNumberFormat="1" applyFont="1" applyFill="1" applyBorder="1" applyAlignment="1" applyProtection="1">
      <alignment vertical="center"/>
      <protection/>
    </xf>
    <xf numFmtId="3" fontId="27" fillId="40" borderId="83" xfId="58" applyNumberFormat="1" applyFont="1" applyFill="1" applyBorder="1" applyAlignment="1" applyProtection="1">
      <alignment horizontal="center" vertical="center"/>
      <protection/>
    </xf>
    <xf numFmtId="10" fontId="21" fillId="41" borderId="59" xfId="0" applyNumberFormat="1" applyFont="1" applyFill="1" applyBorder="1" applyAlignment="1">
      <alignment horizontal="center" shrinkToFit="1"/>
    </xf>
    <xf numFmtId="10" fontId="21" fillId="4" borderId="59" xfId="0" applyNumberFormat="1" applyFont="1" applyFill="1" applyBorder="1" applyAlignment="1">
      <alignment horizontal="center" shrinkToFit="1"/>
    </xf>
    <xf numFmtId="10" fontId="20" fillId="0" borderId="76" xfId="0" applyNumberFormat="1" applyFont="1" applyFill="1" applyBorder="1" applyAlignment="1">
      <alignment horizontal="center" shrinkToFit="1"/>
    </xf>
    <xf numFmtId="3" fontId="27" fillId="40" borderId="84" xfId="58" applyNumberFormat="1" applyFont="1" applyFill="1" applyBorder="1" applyAlignment="1" applyProtection="1">
      <alignment horizontal="center" vertical="center"/>
      <protection/>
    </xf>
    <xf numFmtId="3" fontId="21" fillId="41" borderId="85" xfId="0" applyNumberFormat="1" applyFont="1" applyFill="1" applyBorder="1" applyAlignment="1">
      <alignment shrinkToFit="1"/>
    </xf>
    <xf numFmtId="4" fontId="23" fillId="42" borderId="86" xfId="58" applyNumberFormat="1" applyFont="1" applyFill="1" applyBorder="1" applyAlignment="1" applyProtection="1">
      <alignment vertical="center"/>
      <protection/>
    </xf>
    <xf numFmtId="0" fontId="27" fillId="4" borderId="57" xfId="0" applyFont="1" applyFill="1" applyBorder="1" applyAlignment="1">
      <alignment horizontal="center"/>
    </xf>
    <xf numFmtId="10" fontId="20" fillId="4" borderId="59" xfId="0" applyNumberFormat="1" applyFont="1" applyFill="1" applyBorder="1" applyAlignment="1">
      <alignment horizontal="center" shrinkToFit="1"/>
    </xf>
    <xf numFmtId="0" fontId="27" fillId="4" borderId="87" xfId="0" applyFont="1" applyFill="1" applyBorder="1" applyAlignment="1">
      <alignment horizontal="center"/>
    </xf>
    <xf numFmtId="3" fontId="21" fillId="41" borderId="88" xfId="0" applyNumberFormat="1" applyFont="1" applyFill="1" applyBorder="1" applyAlignment="1">
      <alignment shrinkToFit="1"/>
    </xf>
    <xf numFmtId="3" fontId="21" fillId="4" borderId="88" xfId="0" applyNumberFormat="1" applyFont="1" applyFill="1" applyBorder="1" applyAlignment="1">
      <alignment shrinkToFit="1"/>
    </xf>
    <xf numFmtId="4" fontId="23" fillId="42" borderId="89" xfId="58" applyNumberFormat="1" applyFont="1" applyFill="1" applyBorder="1" applyAlignment="1" applyProtection="1">
      <alignment vertical="center"/>
      <protection/>
    </xf>
    <xf numFmtId="0" fontId="16" fillId="0" borderId="0" xfId="0" applyFont="1" applyAlignment="1">
      <alignment horizontal="center"/>
    </xf>
    <xf numFmtId="0" fontId="16" fillId="0" borderId="0" xfId="0" applyFont="1" applyAlignment="1">
      <alignment horizontal="left"/>
    </xf>
    <xf numFmtId="0" fontId="79" fillId="43" borderId="0" xfId="0" applyFont="1" applyFill="1" applyBorder="1" applyAlignment="1">
      <alignment vertical="center" shrinkToFit="1"/>
    </xf>
    <xf numFmtId="0" fontId="83" fillId="0" borderId="0" xfId="0" applyFont="1" applyAlignment="1">
      <alignment/>
    </xf>
    <xf numFmtId="0" fontId="84" fillId="0" borderId="0" xfId="0" applyFont="1" applyAlignment="1">
      <alignment/>
    </xf>
    <xf numFmtId="192" fontId="23" fillId="0" borderId="90" xfId="0" applyNumberFormat="1" applyFont="1" applyBorder="1" applyAlignment="1">
      <alignment horizontal="center"/>
    </xf>
    <xf numFmtId="0" fontId="16" fillId="0" borderId="0" xfId="0" applyFont="1" applyAlignment="1">
      <alignment vertical="top"/>
    </xf>
    <xf numFmtId="10" fontId="23" fillId="0" borderId="90" xfId="0" applyNumberFormat="1" applyFont="1" applyBorder="1" applyAlignment="1">
      <alignment horizontal="center"/>
    </xf>
    <xf numFmtId="195" fontId="23" fillId="0" borderId="0" xfId="0" applyNumberFormat="1" applyFont="1" applyBorder="1" applyAlignment="1">
      <alignment horizontal="center"/>
    </xf>
    <xf numFmtId="10" fontId="16" fillId="0" borderId="0" xfId="60" applyNumberFormat="1" applyFont="1" applyAlignment="1">
      <alignment/>
    </xf>
    <xf numFmtId="9" fontId="23" fillId="42" borderId="91" xfId="58" applyNumberFormat="1" applyFont="1" applyFill="1" applyBorder="1" applyAlignment="1" applyProtection="1">
      <alignment horizontal="center" vertical="center"/>
      <protection/>
    </xf>
    <xf numFmtId="4" fontId="20" fillId="0" borderId="92" xfId="0" applyNumberFormat="1" applyFont="1" applyBorder="1" applyAlignment="1" applyProtection="1">
      <alignment horizontal="right"/>
      <protection locked="0"/>
    </xf>
    <xf numFmtId="4" fontId="20" fillId="0" borderId="93" xfId="0" applyNumberFormat="1" applyFont="1" applyBorder="1" applyAlignment="1" applyProtection="1">
      <alignment horizontal="right"/>
      <protection locked="0"/>
    </xf>
    <xf numFmtId="4" fontId="20" fillId="0" borderId="94" xfId="0" applyNumberFormat="1" applyFont="1" applyFill="1" applyBorder="1" applyAlignment="1" applyProtection="1">
      <alignment horizontal="right"/>
      <protection locked="0"/>
    </xf>
    <xf numFmtId="4" fontId="20" fillId="0" borderId="93" xfId="0" applyNumberFormat="1" applyFont="1" applyFill="1" applyBorder="1" applyAlignment="1" applyProtection="1">
      <alignment horizontal="right"/>
      <protection locked="0"/>
    </xf>
    <xf numFmtId="4" fontId="23" fillId="4" borderId="39" xfId="0" applyNumberFormat="1" applyFont="1" applyFill="1" applyBorder="1" applyAlignment="1">
      <alignment horizontal="right" vertical="center"/>
    </xf>
    <xf numFmtId="4" fontId="20" fillId="0" borderId="95" xfId="0" applyNumberFormat="1" applyFont="1" applyBorder="1" applyAlignment="1">
      <alignment horizontal="right"/>
    </xf>
    <xf numFmtId="4" fontId="20" fillId="0" borderId="96" xfId="0" applyNumberFormat="1" applyFont="1" applyBorder="1" applyAlignment="1">
      <alignment horizontal="right"/>
    </xf>
    <xf numFmtId="0" fontId="16" fillId="0" borderId="95" xfId="0" applyFont="1" applyBorder="1" applyAlignment="1">
      <alignment vertical="top"/>
    </xf>
    <xf numFmtId="0" fontId="16" fillId="0" borderId="95" xfId="0" applyFont="1" applyBorder="1" applyAlignment="1">
      <alignment/>
    </xf>
    <xf numFmtId="0" fontId="16" fillId="0" borderId="96" xfId="0" applyFont="1" applyBorder="1" applyAlignment="1">
      <alignment/>
    </xf>
    <xf numFmtId="4" fontId="23" fillId="0" borderId="97" xfId="0" applyNumberFormat="1" applyFont="1" applyBorder="1" applyAlignment="1">
      <alignment horizontal="center"/>
    </xf>
    <xf numFmtId="0" fontId="83" fillId="0" borderId="96" xfId="0" applyFont="1" applyBorder="1" applyAlignment="1">
      <alignment/>
    </xf>
    <xf numFmtId="0" fontId="84" fillId="0" borderId="96" xfId="0" applyFont="1" applyBorder="1" applyAlignment="1">
      <alignment/>
    </xf>
    <xf numFmtId="0" fontId="16" fillId="0" borderId="98" xfId="0" applyFont="1" applyBorder="1" applyAlignment="1">
      <alignment/>
    </xf>
    <xf numFmtId="0" fontId="16" fillId="0" borderId="99" xfId="0" applyFont="1" applyBorder="1" applyAlignment="1">
      <alignment/>
    </xf>
    <xf numFmtId="0" fontId="80" fillId="0" borderId="100" xfId="0" applyFont="1" applyBorder="1" applyAlignment="1">
      <alignment/>
    </xf>
    <xf numFmtId="4" fontId="20" fillId="0" borderId="22" xfId="0" applyNumberFormat="1" applyFont="1" applyBorder="1" applyAlignment="1" applyProtection="1">
      <alignment horizontal="right" vertical="top" wrapText="1"/>
      <protection locked="0"/>
    </xf>
    <xf numFmtId="9" fontId="20" fillId="0" borderId="22" xfId="60" applyFont="1" applyBorder="1" applyAlignment="1">
      <alignment horizontal="center" vertical="top" wrapText="1"/>
    </xf>
    <xf numFmtId="10" fontId="21" fillId="4" borderId="21" xfId="60" applyNumberFormat="1" applyFont="1" applyFill="1" applyBorder="1" applyAlignment="1">
      <alignment horizontal="center"/>
    </xf>
    <xf numFmtId="4" fontId="20" fillId="0" borderId="23" xfId="0" applyNumberFormat="1" applyFont="1" applyBorder="1" applyAlignment="1" applyProtection="1">
      <alignment horizontal="right" vertical="top" wrapText="1"/>
      <protection locked="0"/>
    </xf>
    <xf numFmtId="9" fontId="20" fillId="0" borderId="22" xfId="60" applyFont="1" applyBorder="1" applyAlignment="1">
      <alignment horizontal="right" vertical="top" wrapText="1"/>
    </xf>
    <xf numFmtId="4" fontId="20" fillId="0" borderId="101" xfId="0" applyNumberFormat="1" applyFont="1" applyFill="1" applyBorder="1" applyAlignment="1" applyProtection="1">
      <alignment horizontal="right" vertical="top" wrapText="1"/>
      <protection locked="0"/>
    </xf>
    <xf numFmtId="4" fontId="28" fillId="4" borderId="21" xfId="0" applyNumberFormat="1" applyFont="1" applyFill="1" applyBorder="1" applyAlignment="1">
      <alignment horizontal="right"/>
    </xf>
    <xf numFmtId="4" fontId="16" fillId="31" borderId="25" xfId="0" applyNumberFormat="1" applyFont="1" applyFill="1" applyBorder="1" applyAlignment="1" applyProtection="1">
      <alignment horizontal="center"/>
      <protection locked="0"/>
    </xf>
    <xf numFmtId="4" fontId="20" fillId="0" borderId="102" xfId="0" applyNumberFormat="1" applyFont="1" applyBorder="1" applyAlignment="1" applyProtection="1">
      <alignment horizontal="right"/>
      <protection locked="0"/>
    </xf>
    <xf numFmtId="4" fontId="20" fillId="0" borderId="103" xfId="0" applyNumberFormat="1" applyFont="1" applyBorder="1" applyAlignment="1" applyProtection="1">
      <alignment horizontal="right"/>
      <protection locked="0"/>
    </xf>
    <xf numFmtId="4" fontId="20" fillId="44" borderId="103" xfId="0" applyNumberFormat="1" applyFont="1" applyFill="1" applyBorder="1" applyAlignment="1" applyProtection="1">
      <alignment horizontal="right"/>
      <protection locked="0"/>
    </xf>
    <xf numFmtId="0" fontId="20" fillId="0" borderId="103" xfId="0" applyFont="1" applyBorder="1" applyAlignment="1" applyProtection="1">
      <alignment horizontal="right"/>
      <protection locked="0"/>
    </xf>
    <xf numFmtId="3" fontId="20" fillId="0" borderId="104" xfId="0" applyNumberFormat="1" applyFont="1" applyFill="1" applyBorder="1" applyAlignment="1" applyProtection="1">
      <alignment shrinkToFit="1"/>
      <protection locked="0"/>
    </xf>
    <xf numFmtId="3" fontId="20" fillId="0" borderId="105" xfId="0" applyNumberFormat="1" applyFont="1" applyFill="1" applyBorder="1" applyAlignment="1" applyProtection="1">
      <alignment shrinkToFit="1"/>
      <protection locked="0"/>
    </xf>
    <xf numFmtId="0" fontId="17" fillId="0" borderId="106" xfId="0" applyFont="1" applyBorder="1" applyAlignment="1">
      <alignment vertical="center" wrapText="1"/>
    </xf>
    <xf numFmtId="0" fontId="16" fillId="0" borderId="22" xfId="0" applyFont="1" applyBorder="1" applyAlignment="1">
      <alignment vertical="center" wrapText="1"/>
    </xf>
    <xf numFmtId="0" fontId="0" fillId="0" borderId="0" xfId="0" applyFont="1" applyAlignment="1">
      <alignment/>
    </xf>
    <xf numFmtId="205" fontId="0" fillId="0" borderId="0" xfId="0" applyNumberFormat="1" applyAlignment="1">
      <alignment/>
    </xf>
    <xf numFmtId="0" fontId="0" fillId="0" borderId="19" xfId="0" applyBorder="1" applyAlignment="1">
      <alignment/>
    </xf>
    <xf numFmtId="0" fontId="0" fillId="0" borderId="12" xfId="0" applyBorder="1" applyAlignment="1">
      <alignment/>
    </xf>
    <xf numFmtId="0" fontId="0" fillId="0" borderId="20" xfId="0" applyBorder="1" applyAlignment="1">
      <alignment/>
    </xf>
    <xf numFmtId="2" fontId="4" fillId="0" borderId="90" xfId="0" applyNumberFormat="1" applyFont="1" applyBorder="1" applyAlignment="1">
      <alignment horizontal="center"/>
    </xf>
    <xf numFmtId="0" fontId="85" fillId="0" borderId="0" xfId="0" applyFont="1" applyFill="1" applyBorder="1" applyAlignment="1">
      <alignment/>
    </xf>
    <xf numFmtId="0" fontId="86" fillId="0" borderId="0" xfId="0" applyFont="1" applyFill="1" applyBorder="1" applyAlignment="1">
      <alignment/>
    </xf>
    <xf numFmtId="0" fontId="87" fillId="0" borderId="12" xfId="0" applyFont="1" applyFill="1" applyBorder="1" applyAlignment="1">
      <alignment/>
    </xf>
    <xf numFmtId="0" fontId="88" fillId="0" borderId="0" xfId="0" applyFont="1" applyBorder="1" applyAlignment="1">
      <alignment/>
    </xf>
    <xf numFmtId="0" fontId="85" fillId="0" borderId="0" xfId="0" applyFont="1" applyBorder="1" applyAlignment="1">
      <alignment/>
    </xf>
    <xf numFmtId="0" fontId="87" fillId="0" borderId="12" xfId="0" applyFont="1" applyBorder="1" applyAlignment="1">
      <alignment/>
    </xf>
    <xf numFmtId="2" fontId="4" fillId="0" borderId="90" xfId="0" applyNumberFormat="1" applyFont="1" applyBorder="1" applyAlignment="1">
      <alignment horizontal="center" vertical="center"/>
    </xf>
    <xf numFmtId="0" fontId="0" fillId="0" borderId="17" xfId="0" applyBorder="1" applyAlignment="1">
      <alignment vertical="top"/>
    </xf>
    <xf numFmtId="0" fontId="87" fillId="0" borderId="0" xfId="0" applyFont="1" applyFill="1" applyBorder="1" applyAlignment="1">
      <alignment/>
    </xf>
    <xf numFmtId="0" fontId="86" fillId="0" borderId="12" xfId="0" applyFont="1" applyFill="1" applyBorder="1" applyAlignment="1">
      <alignment/>
    </xf>
    <xf numFmtId="198" fontId="4" fillId="0" borderId="90" xfId="0" applyNumberFormat="1" applyFont="1" applyBorder="1" applyAlignment="1">
      <alignment horizontal="center" vertical="center" wrapText="1"/>
    </xf>
    <xf numFmtId="10" fontId="4" fillId="0" borderId="90" xfId="60" applyNumberFormat="1" applyFont="1" applyBorder="1" applyAlignment="1">
      <alignment horizontal="center" vertical="center"/>
    </xf>
    <xf numFmtId="0" fontId="0" fillId="0" borderId="0" xfId="0" applyFont="1" applyBorder="1" applyAlignment="1">
      <alignment/>
    </xf>
    <xf numFmtId="0" fontId="89" fillId="0" borderId="0" xfId="0" applyFont="1" applyFill="1" applyAlignment="1">
      <alignment horizontal="center"/>
    </xf>
    <xf numFmtId="0" fontId="0" fillId="0" borderId="0" xfId="0" applyAlignment="1">
      <alignment vertical="center"/>
    </xf>
    <xf numFmtId="0" fontId="0" fillId="0" borderId="17" xfId="0" applyFont="1" applyBorder="1" applyAlignment="1">
      <alignment vertical="center"/>
    </xf>
    <xf numFmtId="0" fontId="31" fillId="0" borderId="0" xfId="0" applyFont="1" applyAlignment="1">
      <alignment vertical="center"/>
    </xf>
    <xf numFmtId="0" fontId="0" fillId="0" borderId="17" xfId="0" applyBorder="1" applyAlignment="1">
      <alignment vertical="center"/>
    </xf>
    <xf numFmtId="0" fontId="30" fillId="0" borderId="0" xfId="0" applyFont="1" applyAlignment="1">
      <alignment vertical="center"/>
    </xf>
    <xf numFmtId="0" fontId="30" fillId="45" borderId="97" xfId="0" applyFont="1" applyFill="1" applyBorder="1" applyAlignment="1">
      <alignment horizontal="center" vertical="center" wrapText="1"/>
    </xf>
    <xf numFmtId="0" fontId="0" fillId="0" borderId="107" xfId="0" applyFont="1" applyBorder="1" applyAlignment="1">
      <alignment vertical="center"/>
    </xf>
    <xf numFmtId="205" fontId="0" fillId="0" borderId="108" xfId="54" applyNumberFormat="1" applyFont="1" applyBorder="1" applyAlignment="1">
      <alignment vertical="center"/>
    </xf>
    <xf numFmtId="205" fontId="0" fillId="0" borderId="109" xfId="54" applyNumberFormat="1" applyFont="1" applyBorder="1" applyAlignment="1">
      <alignment vertical="center"/>
    </xf>
    <xf numFmtId="0" fontId="0" fillId="0" borderId="110" xfId="0" applyFont="1" applyBorder="1" applyAlignment="1">
      <alignment vertical="center"/>
    </xf>
    <xf numFmtId="205" fontId="0" fillId="0" borderId="111" xfId="54" applyNumberFormat="1" applyFont="1" applyBorder="1" applyAlignment="1">
      <alignment vertical="center"/>
    </xf>
    <xf numFmtId="205" fontId="0" fillId="0" borderId="112" xfId="54" applyNumberFormat="1" applyFont="1" applyBorder="1" applyAlignment="1">
      <alignment vertical="center"/>
    </xf>
    <xf numFmtId="0" fontId="30" fillId="0" borderId="113" xfId="0" applyFont="1" applyBorder="1" applyAlignment="1">
      <alignment horizontal="center" vertical="center"/>
    </xf>
    <xf numFmtId="0" fontId="0" fillId="0" borderId="107" xfId="0" applyBorder="1" applyAlignment="1">
      <alignment vertical="center"/>
    </xf>
    <xf numFmtId="0" fontId="0" fillId="0" borderId="114" xfId="0" applyFont="1" applyBorder="1" applyAlignment="1">
      <alignment vertical="center" wrapText="1"/>
    </xf>
    <xf numFmtId="205" fontId="0" fillId="0" borderId="115" xfId="54" applyNumberFormat="1" applyFont="1" applyBorder="1" applyAlignment="1">
      <alignment vertical="center"/>
    </xf>
    <xf numFmtId="0" fontId="4" fillId="0" borderId="97" xfId="0" applyFont="1" applyBorder="1" applyAlignment="1">
      <alignment vertical="center"/>
    </xf>
    <xf numFmtId="205" fontId="4" fillId="0" borderId="116" xfId="54" applyNumberFormat="1" applyFont="1" applyBorder="1" applyAlignment="1">
      <alignment vertical="center"/>
    </xf>
    <xf numFmtId="205" fontId="4" fillId="0" borderId="117" xfId="54" applyNumberFormat="1" applyFont="1" applyBorder="1" applyAlignment="1">
      <alignment vertical="center"/>
    </xf>
    <xf numFmtId="0" fontId="0" fillId="45" borderId="116" xfId="0" applyFill="1" applyBorder="1" applyAlignment="1">
      <alignment horizontal="center" vertical="center"/>
    </xf>
    <xf numFmtId="0" fontId="0" fillId="0" borderId="113" xfId="0" applyFont="1" applyBorder="1" applyAlignment="1">
      <alignment/>
    </xf>
    <xf numFmtId="205" fontId="0" fillId="0" borderId="113" xfId="60" applyNumberFormat="1" applyFont="1" applyBorder="1" applyAlignment="1">
      <alignment/>
    </xf>
    <xf numFmtId="0" fontId="0" fillId="0" borderId="118" xfId="0" applyFont="1" applyBorder="1" applyAlignment="1">
      <alignment/>
    </xf>
    <xf numFmtId="205" fontId="0" fillId="0" borderId="118" xfId="60" applyNumberFormat="1" applyFont="1" applyBorder="1" applyAlignment="1">
      <alignment/>
    </xf>
    <xf numFmtId="0" fontId="0" fillId="0" borderId="119" xfId="0" applyFont="1" applyBorder="1" applyAlignment="1">
      <alignment/>
    </xf>
    <xf numFmtId="205" fontId="0" fillId="0" borderId="119" xfId="60" applyNumberFormat="1" applyFont="1" applyBorder="1" applyAlignment="1">
      <alignment/>
    </xf>
    <xf numFmtId="0" fontId="0" fillId="45" borderId="90" xfId="0" applyFont="1" applyFill="1" applyBorder="1" applyAlignment="1">
      <alignment horizontal="center" vertical="center"/>
    </xf>
    <xf numFmtId="205" fontId="16" fillId="0" borderId="0" xfId="0" applyNumberFormat="1" applyFont="1" applyAlignment="1">
      <alignment/>
    </xf>
    <xf numFmtId="0" fontId="4" fillId="0" borderId="0" xfId="0" applyFont="1" applyBorder="1" applyAlignment="1">
      <alignment vertical="center"/>
    </xf>
    <xf numFmtId="205" fontId="4" fillId="0" borderId="0" xfId="54" applyNumberFormat="1" applyFont="1" applyBorder="1" applyAlignment="1">
      <alignment vertical="center"/>
    </xf>
    <xf numFmtId="0" fontId="30" fillId="0" borderId="120" xfId="0" applyFont="1" applyBorder="1" applyAlignment="1">
      <alignment horizontal="center" vertical="center" wrapText="1"/>
    </xf>
    <xf numFmtId="0" fontId="30" fillId="0" borderId="121" xfId="0" applyFont="1" applyBorder="1" applyAlignment="1">
      <alignment horizontal="center" vertical="center" wrapText="1"/>
    </xf>
    <xf numFmtId="0" fontId="0" fillId="45" borderId="117" xfId="0" applyFill="1" applyBorder="1" applyAlignment="1">
      <alignment horizontal="center" vertical="center"/>
    </xf>
    <xf numFmtId="205" fontId="0" fillId="0" borderId="0" xfId="0" applyNumberFormat="1" applyFont="1" applyBorder="1" applyAlignment="1">
      <alignment vertical="center"/>
    </xf>
    <xf numFmtId="205" fontId="0" fillId="0" borderId="0" xfId="54" applyNumberFormat="1" applyFont="1" applyBorder="1" applyAlignment="1">
      <alignment vertical="center"/>
    </xf>
    <xf numFmtId="0" fontId="4" fillId="0" borderId="17" xfId="0" applyFont="1" applyBorder="1" applyAlignment="1">
      <alignment vertical="center"/>
    </xf>
    <xf numFmtId="0" fontId="16" fillId="0" borderId="18" xfId="0" applyFont="1" applyBorder="1" applyAlignment="1">
      <alignment vertical="center"/>
    </xf>
    <xf numFmtId="205" fontId="0" fillId="0" borderId="17" xfId="0" applyNumberFormat="1" applyFont="1" applyBorder="1" applyAlignment="1">
      <alignment vertical="center"/>
    </xf>
    <xf numFmtId="0" fontId="0" fillId="0" borderId="0" xfId="0" applyFont="1" applyBorder="1" applyAlignment="1">
      <alignment horizontal="center" vertical="center"/>
    </xf>
    <xf numFmtId="0" fontId="4" fillId="0" borderId="19" xfId="0" applyFont="1" applyBorder="1" applyAlignment="1">
      <alignment vertical="center"/>
    </xf>
    <xf numFmtId="205" fontId="4" fillId="0" borderId="12" xfId="54" applyNumberFormat="1" applyFont="1" applyBorder="1" applyAlignment="1">
      <alignment vertical="center"/>
    </xf>
    <xf numFmtId="0" fontId="4" fillId="0" borderId="12" xfId="0" applyFont="1" applyBorder="1" applyAlignment="1">
      <alignment vertical="center"/>
    </xf>
    <xf numFmtId="0" fontId="0" fillId="0" borderId="12" xfId="0" applyBorder="1" applyAlignment="1">
      <alignment vertical="center"/>
    </xf>
    <xf numFmtId="205" fontId="90" fillId="0" borderId="18" xfId="0" applyNumberFormat="1" applyFont="1" applyBorder="1" applyAlignment="1">
      <alignment vertical="center"/>
    </xf>
    <xf numFmtId="49" fontId="4" fillId="0" borderId="10" xfId="54" applyNumberFormat="1" applyFont="1" applyBorder="1" applyAlignment="1">
      <alignment vertical="center"/>
    </xf>
    <xf numFmtId="0" fontId="16" fillId="0" borderId="13" xfId="0" applyFont="1" applyBorder="1" applyAlignment="1">
      <alignment horizontal="center"/>
    </xf>
    <xf numFmtId="0" fontId="0" fillId="0" borderId="20" xfId="0" applyBorder="1" applyAlignment="1">
      <alignment vertical="center"/>
    </xf>
    <xf numFmtId="205" fontId="0" fillId="0" borderId="0" xfId="54" applyNumberFormat="1" applyFont="1" applyBorder="1" applyAlignment="1">
      <alignment horizontal="center" vertical="center"/>
    </xf>
    <xf numFmtId="205" fontId="4" fillId="0" borderId="90" xfId="0" applyNumberFormat="1" applyFont="1" applyBorder="1" applyAlignment="1">
      <alignment vertical="center"/>
    </xf>
    <xf numFmtId="49" fontId="4" fillId="0" borderId="14" xfId="54" applyNumberFormat="1" applyFont="1" applyBorder="1" applyAlignment="1">
      <alignment vertical="center"/>
    </xf>
    <xf numFmtId="0" fontId="16" fillId="0" borderId="16" xfId="0" applyFont="1" applyBorder="1" applyAlignment="1">
      <alignment horizontal="center"/>
    </xf>
    <xf numFmtId="0" fontId="0" fillId="0" borderId="0" xfId="0" applyFont="1" applyBorder="1" applyAlignment="1">
      <alignment vertical="center"/>
    </xf>
    <xf numFmtId="205" fontId="0" fillId="0" borderId="0" xfId="0" applyNumberFormat="1" applyAlignment="1">
      <alignment vertical="center"/>
    </xf>
    <xf numFmtId="0" fontId="16" fillId="0" borderId="18" xfId="0" applyFont="1" applyBorder="1" applyAlignment="1">
      <alignment horizontal="center"/>
    </xf>
    <xf numFmtId="49" fontId="0" fillId="0" borderId="0" xfId="54" applyNumberFormat="1" applyFont="1" applyBorder="1" applyAlignment="1">
      <alignment vertical="center"/>
    </xf>
    <xf numFmtId="205" fontId="0" fillId="0" borderId="0" xfId="0" applyNumberFormat="1" applyFont="1" applyBorder="1" applyAlignment="1">
      <alignment horizontal="center" vertical="center"/>
    </xf>
    <xf numFmtId="205" fontId="0" fillId="0" borderId="0" xfId="0" applyNumberFormat="1" applyFont="1" applyBorder="1" applyAlignment="1">
      <alignment/>
    </xf>
    <xf numFmtId="0" fontId="0" fillId="0" borderId="0" xfId="0" applyFont="1" applyBorder="1" applyAlignment="1">
      <alignment/>
    </xf>
    <xf numFmtId="9" fontId="0" fillId="0" borderId="0" xfId="60" applyFont="1" applyBorder="1" applyAlignment="1">
      <alignment vertical="center"/>
    </xf>
    <xf numFmtId="9" fontId="0" fillId="0" borderId="0" xfId="0" applyNumberFormat="1" applyAlignment="1">
      <alignment vertical="center"/>
    </xf>
    <xf numFmtId="205" fontId="0" fillId="0" borderId="12" xfId="0" applyNumberFormat="1" applyBorder="1" applyAlignment="1">
      <alignment vertical="center"/>
    </xf>
    <xf numFmtId="2" fontId="4" fillId="0" borderId="10" xfId="0" applyNumberFormat="1" applyFont="1" applyBorder="1" applyAlignment="1">
      <alignment horizontal="center" vertical="center"/>
    </xf>
    <xf numFmtId="0" fontId="0" fillId="0" borderId="0" xfId="0" applyAlignment="1">
      <alignment/>
    </xf>
    <xf numFmtId="9" fontId="0" fillId="0" borderId="122" xfId="60" applyFont="1" applyBorder="1" applyAlignment="1">
      <alignment horizontal="center" vertical="center"/>
    </xf>
    <xf numFmtId="9" fontId="0" fillId="0" borderId="123" xfId="60" applyFont="1" applyBorder="1" applyAlignment="1">
      <alignment horizontal="center" vertical="center"/>
    </xf>
    <xf numFmtId="9" fontId="0" fillId="0" borderId="115" xfId="60" applyFont="1" applyBorder="1" applyAlignment="1">
      <alignment horizontal="center" vertical="center"/>
    </xf>
    <xf numFmtId="9" fontId="0" fillId="0" borderId="124" xfId="60" applyFont="1" applyBorder="1" applyAlignment="1">
      <alignment horizontal="center" vertical="center"/>
    </xf>
    <xf numFmtId="9" fontId="0" fillId="0" borderId="125" xfId="60" applyFont="1" applyBorder="1" applyAlignment="1">
      <alignment horizontal="center" vertical="center"/>
    </xf>
    <xf numFmtId="9" fontId="0" fillId="0" borderId="126" xfId="60" applyFont="1" applyBorder="1" applyAlignment="1">
      <alignment horizontal="center" vertical="center"/>
    </xf>
    <xf numFmtId="9" fontId="0" fillId="0" borderId="127" xfId="60" applyFont="1" applyBorder="1" applyAlignment="1">
      <alignment horizontal="center" vertical="center"/>
    </xf>
    <xf numFmtId="9" fontId="0" fillId="0" borderId="128" xfId="60" applyFont="1" applyBorder="1" applyAlignment="1">
      <alignment horizontal="center" vertical="center"/>
    </xf>
    <xf numFmtId="9" fontId="0" fillId="0" borderId="129" xfId="60" applyFont="1" applyBorder="1" applyAlignment="1">
      <alignment horizontal="center" vertical="center"/>
    </xf>
    <xf numFmtId="0" fontId="0" fillId="0" borderId="0" xfId="0" applyFont="1" applyAlignment="1">
      <alignment vertical="center"/>
    </xf>
    <xf numFmtId="0" fontId="0" fillId="0" borderId="118" xfId="0" applyFont="1" applyFill="1" applyBorder="1" applyAlignment="1">
      <alignment vertical="center"/>
    </xf>
    <xf numFmtId="0" fontId="0" fillId="0" borderId="118" xfId="0" applyFont="1" applyFill="1" applyBorder="1" applyAlignment="1">
      <alignment vertical="center" wrapText="1"/>
    </xf>
    <xf numFmtId="0" fontId="0" fillId="0" borderId="130" xfId="0" applyFont="1" applyFill="1" applyBorder="1" applyAlignment="1">
      <alignment vertical="center" wrapText="1"/>
    </xf>
    <xf numFmtId="0" fontId="0" fillId="0" borderId="119" xfId="0" applyFont="1" applyBorder="1" applyAlignment="1">
      <alignment vertical="center"/>
    </xf>
    <xf numFmtId="0" fontId="4" fillId="0" borderId="15" xfId="0" applyFont="1" applyBorder="1" applyAlignment="1">
      <alignment vertical="center"/>
    </xf>
    <xf numFmtId="205" fontId="4" fillId="0" borderId="14" xfId="54" applyNumberFormat="1" applyFont="1" applyBorder="1" applyAlignment="1">
      <alignment vertical="center"/>
    </xf>
    <xf numFmtId="0" fontId="4" fillId="0" borderId="14" xfId="0" applyFont="1" applyBorder="1" applyAlignment="1">
      <alignment vertical="center"/>
    </xf>
    <xf numFmtId="9" fontId="0" fillId="0" borderId="14" xfId="60" applyFont="1" applyBorder="1" applyAlignment="1">
      <alignment vertical="center"/>
    </xf>
    <xf numFmtId="205" fontId="0" fillId="0" borderId="0" xfId="0" applyNumberFormat="1" applyBorder="1" applyAlignment="1">
      <alignment vertical="center"/>
    </xf>
    <xf numFmtId="0" fontId="0" fillId="0" borderId="0" xfId="0" applyBorder="1" applyAlignment="1">
      <alignment vertical="center"/>
    </xf>
    <xf numFmtId="9" fontId="0" fillId="0" borderId="0" xfId="0" applyNumberFormat="1" applyBorder="1" applyAlignment="1">
      <alignment vertical="center"/>
    </xf>
    <xf numFmtId="0" fontId="0" fillId="0" borderId="17" xfId="0" applyBorder="1" applyAlignment="1">
      <alignment horizontal="left" vertical="center"/>
    </xf>
    <xf numFmtId="9" fontId="0" fillId="0" borderId="90" xfId="60" applyFont="1" applyBorder="1" applyAlignment="1">
      <alignment/>
    </xf>
    <xf numFmtId="9" fontId="0" fillId="0" borderId="90" xfId="60" applyFont="1" applyBorder="1" applyAlignment="1">
      <alignment vertical="center"/>
    </xf>
    <xf numFmtId="0" fontId="0" fillId="0" borderId="131" xfId="0" applyFont="1" applyBorder="1" applyAlignment="1">
      <alignment horizontal="left" vertical="center"/>
    </xf>
    <xf numFmtId="9" fontId="0" fillId="0" borderId="132" xfId="60" applyFont="1" applyBorder="1" applyAlignment="1">
      <alignment horizontal="center" vertical="center"/>
    </xf>
    <xf numFmtId="9" fontId="0" fillId="0" borderId="133" xfId="60" applyFont="1" applyBorder="1" applyAlignment="1">
      <alignment horizontal="center" vertical="center"/>
    </xf>
    <xf numFmtId="9" fontId="0" fillId="0" borderId="134" xfId="60" applyFont="1" applyBorder="1" applyAlignment="1">
      <alignment horizontal="center" vertical="center"/>
    </xf>
    <xf numFmtId="0" fontId="0" fillId="0" borderId="118" xfId="0" applyFont="1" applyBorder="1" applyAlignment="1">
      <alignment horizontal="left" vertical="center"/>
    </xf>
    <xf numFmtId="9" fontId="0" fillId="0" borderId="122" xfId="60" applyFont="1" applyBorder="1" applyAlignment="1">
      <alignment horizontal="center" vertical="center"/>
    </xf>
    <xf numFmtId="9" fontId="0" fillId="0" borderId="123" xfId="60" applyFont="1" applyBorder="1" applyAlignment="1">
      <alignment horizontal="center" vertical="center"/>
    </xf>
    <xf numFmtId="9" fontId="0" fillId="0" borderId="115" xfId="60" applyFont="1" applyBorder="1" applyAlignment="1">
      <alignment horizontal="center" vertical="center"/>
    </xf>
    <xf numFmtId="0" fontId="87" fillId="0" borderId="0" xfId="0" applyFont="1" applyBorder="1" applyAlignment="1">
      <alignment/>
    </xf>
    <xf numFmtId="0" fontId="85" fillId="0" borderId="0" xfId="0" applyFont="1" applyBorder="1" applyAlignment="1">
      <alignment horizontal="left"/>
    </xf>
    <xf numFmtId="0" fontId="85" fillId="0" borderId="0" xfId="0" applyFont="1" applyFill="1" applyBorder="1" applyAlignment="1">
      <alignment horizontal="left"/>
    </xf>
    <xf numFmtId="0" fontId="91" fillId="0" borderId="0" xfId="0" applyFont="1" applyBorder="1" applyAlignment="1">
      <alignment/>
    </xf>
    <xf numFmtId="2" fontId="4" fillId="45" borderId="90" xfId="0" applyNumberFormat="1" applyFont="1" applyFill="1" applyBorder="1" applyAlignment="1">
      <alignment horizontal="center" vertical="center"/>
    </xf>
    <xf numFmtId="2" fontId="4" fillId="0" borderId="90" xfId="60" applyNumberFormat="1" applyFont="1" applyBorder="1" applyAlignment="1">
      <alignment horizontal="center" vertical="center" wrapText="1"/>
    </xf>
    <xf numFmtId="2" fontId="4" fillId="46" borderId="90" xfId="60" applyNumberFormat="1" applyFont="1" applyFill="1" applyBorder="1" applyAlignment="1">
      <alignment horizontal="center" vertical="center" wrapText="1"/>
    </xf>
    <xf numFmtId="2" fontId="0" fillId="0" borderId="123" xfId="60" applyNumberFormat="1" applyFont="1" applyBorder="1" applyAlignment="1">
      <alignment horizontal="center" vertical="center"/>
    </xf>
    <xf numFmtId="2" fontId="0" fillId="0" borderId="115" xfId="60" applyNumberFormat="1" applyFont="1" applyBorder="1" applyAlignment="1">
      <alignment horizontal="center" vertical="center"/>
    </xf>
    <xf numFmtId="10" fontId="4" fillId="46" borderId="90" xfId="60" applyNumberFormat="1" applyFont="1" applyFill="1" applyBorder="1" applyAlignment="1">
      <alignment horizontal="center" vertical="center" wrapText="1"/>
    </xf>
    <xf numFmtId="0" fontId="29" fillId="0" borderId="0" xfId="0" applyFont="1" applyAlignment="1">
      <alignment horizontal="justify" vertical="center"/>
    </xf>
    <xf numFmtId="49" fontId="0" fillId="47" borderId="135" xfId="0" applyNumberFormat="1" applyFont="1" applyFill="1" applyBorder="1" applyAlignment="1" applyProtection="1">
      <alignment/>
      <protection locked="0"/>
    </xf>
    <xf numFmtId="49" fontId="0" fillId="47" borderId="135" xfId="0" applyNumberFormat="1" applyFill="1" applyBorder="1" applyAlignment="1" applyProtection="1">
      <alignment/>
      <protection locked="0"/>
    </xf>
    <xf numFmtId="49" fontId="0" fillId="47" borderId="136" xfId="0" applyNumberFormat="1" applyFill="1" applyBorder="1" applyAlignment="1" applyProtection="1">
      <alignment/>
      <protection locked="0"/>
    </xf>
    <xf numFmtId="49" fontId="0" fillId="0" borderId="0" xfId="0" applyNumberFormat="1" applyAlignment="1">
      <alignment/>
    </xf>
    <xf numFmtId="49" fontId="0" fillId="47" borderId="136" xfId="0" applyNumberFormat="1" applyFont="1" applyFill="1" applyBorder="1" applyAlignment="1" applyProtection="1">
      <alignment/>
      <protection locked="0"/>
    </xf>
    <xf numFmtId="0" fontId="0" fillId="0" borderId="0" xfId="0" applyFont="1" applyAlignment="1">
      <alignment horizontal="justify" vertical="center"/>
    </xf>
    <xf numFmtId="0" fontId="0" fillId="0" borderId="0" xfId="0" applyFont="1" applyAlignment="1">
      <alignment vertical="top" wrapText="1"/>
    </xf>
    <xf numFmtId="49" fontId="4" fillId="0" borderId="0" xfId="0" applyNumberFormat="1" applyFont="1" applyAlignment="1">
      <alignment/>
    </xf>
    <xf numFmtId="49" fontId="4" fillId="0" borderId="0" xfId="0" applyNumberFormat="1" applyFont="1" applyAlignment="1">
      <alignment/>
    </xf>
    <xf numFmtId="0" fontId="92" fillId="0" borderId="0" xfId="0" applyFont="1" applyAlignment="1">
      <alignment horizontal="justify" vertical="center"/>
    </xf>
    <xf numFmtId="49" fontId="4" fillId="0" borderId="0" xfId="0" applyNumberFormat="1" applyFont="1" applyAlignment="1">
      <alignment horizontal="center"/>
    </xf>
    <xf numFmtId="0" fontId="0" fillId="0" borderId="0" xfId="0" applyFont="1" applyAlignment="1" applyProtection="1">
      <alignment/>
      <protection locked="0"/>
    </xf>
    <xf numFmtId="0" fontId="4" fillId="0" borderId="0" xfId="0" applyFont="1" applyAlignment="1" applyProtection="1">
      <alignment horizontal="right"/>
      <protection locked="0"/>
    </xf>
    <xf numFmtId="0" fontId="0" fillId="0" borderId="17" xfId="0" applyFont="1" applyBorder="1" applyAlignment="1">
      <alignment/>
    </xf>
    <xf numFmtId="0" fontId="0" fillId="0" borderId="0" xfId="0" applyFont="1" applyFill="1" applyBorder="1" applyAlignment="1">
      <alignment/>
    </xf>
    <xf numFmtId="4" fontId="0" fillId="0" borderId="0" xfId="0" applyNumberFormat="1" applyBorder="1" applyAlignment="1">
      <alignment/>
    </xf>
    <xf numFmtId="4" fontId="0" fillId="0" borderId="18" xfId="0" applyNumberFormat="1" applyBorder="1" applyAlignment="1">
      <alignment/>
    </xf>
    <xf numFmtId="9" fontId="0" fillId="0" borderId="0" xfId="0" applyNumberFormat="1" applyAlignment="1">
      <alignment/>
    </xf>
    <xf numFmtId="0" fontId="0" fillId="0" borderId="0" xfId="0" applyFont="1" applyBorder="1" applyAlignment="1">
      <alignment horizontal="right"/>
    </xf>
    <xf numFmtId="4" fontId="0" fillId="0" borderId="0" xfId="0" applyNumberFormat="1" applyFont="1" applyBorder="1" applyAlignment="1">
      <alignment horizontal="right"/>
    </xf>
    <xf numFmtId="4"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9" fontId="0" fillId="0" borderId="18" xfId="0" applyNumberFormat="1" applyFill="1" applyBorder="1" applyAlignment="1">
      <alignment/>
    </xf>
    <xf numFmtId="3" fontId="0" fillId="0" borderId="12" xfId="0" applyNumberFormat="1" applyFont="1" applyFill="1" applyBorder="1" applyAlignment="1">
      <alignment horizontal="center"/>
    </xf>
    <xf numFmtId="4" fontId="0" fillId="0" borderId="12" xfId="0" applyNumberFormat="1" applyBorder="1" applyAlignment="1">
      <alignment/>
    </xf>
    <xf numFmtId="4" fontId="0" fillId="0" borderId="20" xfId="0" applyNumberFormat="1" applyBorder="1" applyAlignment="1">
      <alignment/>
    </xf>
    <xf numFmtId="181" fontId="0" fillId="0" borderId="0" xfId="60" applyNumberFormat="1" applyFont="1" applyBorder="1" applyAlignment="1">
      <alignment/>
    </xf>
    <xf numFmtId="215" fontId="4" fillId="46" borderId="90" xfId="0" applyNumberFormat="1" applyFont="1" applyFill="1" applyBorder="1" applyAlignment="1">
      <alignment vertical="center"/>
    </xf>
    <xf numFmtId="216" fontId="0" fillId="46" borderId="0" xfId="60" applyNumberFormat="1" applyFont="1" applyFill="1" applyBorder="1" applyAlignment="1">
      <alignment/>
    </xf>
    <xf numFmtId="0" fontId="18" fillId="0" borderId="0" xfId="0" applyFont="1" applyBorder="1" applyAlignment="1">
      <alignment horizontal="left" vertical="top" wrapText="1"/>
    </xf>
    <xf numFmtId="0" fontId="13" fillId="0" borderId="0" xfId="0" applyFont="1" applyFill="1" applyBorder="1" applyAlignment="1">
      <alignment horizontal="center"/>
    </xf>
    <xf numFmtId="0" fontId="17" fillId="0" borderId="137" xfId="0" applyFont="1" applyBorder="1" applyAlignment="1">
      <alignment horizontal="left" vertical="center" wrapText="1"/>
    </xf>
    <xf numFmtId="0" fontId="17" fillId="0" borderId="138" xfId="0" applyFont="1" applyBorder="1" applyAlignment="1">
      <alignment horizontal="left" vertical="center" wrapText="1"/>
    </xf>
    <xf numFmtId="0" fontId="15" fillId="4" borderId="0" xfId="0" applyFont="1" applyFill="1" applyBorder="1" applyAlignment="1">
      <alignment horizontal="left"/>
    </xf>
    <xf numFmtId="0" fontId="14" fillId="34" borderId="139" xfId="0" applyFont="1" applyFill="1" applyBorder="1" applyAlignment="1" applyProtection="1">
      <alignment horizontal="center" vertical="top" wrapText="1"/>
      <protection locked="0"/>
    </xf>
    <xf numFmtId="0" fontId="14" fillId="34" borderId="140" xfId="0" applyFont="1" applyFill="1" applyBorder="1" applyAlignment="1" applyProtection="1">
      <alignment horizontal="center" vertical="top" wrapText="1"/>
      <protection locked="0"/>
    </xf>
    <xf numFmtId="0" fontId="14" fillId="34" borderId="127" xfId="0" applyFont="1" applyFill="1" applyBorder="1" applyAlignment="1" applyProtection="1">
      <alignment horizontal="center" vertical="top" wrapText="1"/>
      <protection locked="0"/>
    </xf>
    <xf numFmtId="0" fontId="14" fillId="34" borderId="95" xfId="0" applyFont="1" applyFill="1" applyBorder="1" applyAlignment="1" applyProtection="1">
      <alignment horizontal="center" vertical="top" wrapText="1"/>
      <protection locked="0"/>
    </xf>
    <xf numFmtId="0" fontId="14" fillId="34" borderId="0" xfId="0" applyFont="1" applyFill="1" applyBorder="1" applyAlignment="1" applyProtection="1">
      <alignment horizontal="center" vertical="top" wrapText="1"/>
      <protection locked="0"/>
    </xf>
    <xf numFmtId="0" fontId="14" fillId="34" borderId="96" xfId="0" applyFont="1" applyFill="1" applyBorder="1" applyAlignment="1" applyProtection="1">
      <alignment horizontal="center" vertical="top" wrapText="1"/>
      <protection locked="0"/>
    </xf>
    <xf numFmtId="0" fontId="14" fillId="34" borderId="98" xfId="0" applyFont="1" applyFill="1" applyBorder="1" applyAlignment="1" applyProtection="1">
      <alignment horizontal="center" vertical="top" wrapText="1"/>
      <protection locked="0"/>
    </xf>
    <xf numFmtId="0" fontId="14" fillId="34" borderId="99" xfId="0" applyFont="1" applyFill="1" applyBorder="1" applyAlignment="1" applyProtection="1">
      <alignment horizontal="center" vertical="top" wrapText="1"/>
      <protection locked="0"/>
    </xf>
    <xf numFmtId="0" fontId="14" fillId="34" borderId="100" xfId="0" applyFont="1" applyFill="1" applyBorder="1" applyAlignment="1" applyProtection="1">
      <alignment horizontal="center" vertical="top" wrapText="1"/>
      <protection locked="0"/>
    </xf>
    <xf numFmtId="0" fontId="20" fillId="0" borderId="0" xfId="0" applyFont="1" applyBorder="1" applyAlignment="1">
      <alignment horizontal="center" vertical="top" wrapText="1"/>
    </xf>
    <xf numFmtId="0" fontId="79" fillId="43" borderId="139" xfId="0" applyFont="1" applyFill="1" applyBorder="1" applyAlignment="1">
      <alignment horizontal="center" vertical="center" shrinkToFit="1"/>
    </xf>
    <xf numFmtId="0" fontId="79" fillId="43" borderId="140" xfId="0" applyFont="1" applyFill="1" applyBorder="1" applyAlignment="1">
      <alignment horizontal="center" vertical="center" shrinkToFit="1"/>
    </xf>
    <xf numFmtId="0" fontId="79" fillId="43" borderId="127" xfId="0" applyFont="1" applyFill="1" applyBorder="1" applyAlignment="1">
      <alignment horizontal="center" vertical="center" shrinkToFit="1"/>
    </xf>
    <xf numFmtId="0" fontId="16" fillId="0" borderId="0" xfId="0" applyFont="1" applyBorder="1" applyAlignment="1">
      <alignment horizontal="left" vertical="top" wrapText="1"/>
    </xf>
    <xf numFmtId="0" fontId="16" fillId="0" borderId="96" xfId="0" applyFont="1" applyBorder="1" applyAlignment="1">
      <alignment horizontal="left" vertical="top" wrapText="1"/>
    </xf>
    <xf numFmtId="49" fontId="93" fillId="39" borderId="141" xfId="0" applyNumberFormat="1" applyFont="1" applyFill="1" applyBorder="1" applyAlignment="1" applyProtection="1">
      <alignment horizontal="center" vertical="center"/>
      <protection/>
    </xf>
    <xf numFmtId="4" fontId="23" fillId="42" borderId="142" xfId="58" applyNumberFormat="1" applyFont="1" applyFill="1" applyBorder="1" applyAlignment="1" applyProtection="1">
      <alignment horizontal="center" vertical="center"/>
      <protection/>
    </xf>
    <xf numFmtId="4" fontId="23" fillId="42" borderId="143" xfId="58" applyNumberFormat="1" applyFont="1" applyFill="1" applyBorder="1" applyAlignment="1" applyProtection="1">
      <alignment horizontal="center" vertical="center"/>
      <protection/>
    </xf>
    <xf numFmtId="0" fontId="25" fillId="33" borderId="144" xfId="0" applyFont="1" applyFill="1" applyBorder="1" applyAlignment="1">
      <alignment horizontal="center" vertical="center" shrinkToFit="1"/>
    </xf>
    <xf numFmtId="0" fontId="25" fillId="33" borderId="145" xfId="0" applyFont="1" applyFill="1" applyBorder="1" applyAlignment="1">
      <alignment horizontal="center" vertical="center" shrinkToFit="1"/>
    </xf>
    <xf numFmtId="49" fontId="26" fillId="36" borderId="146" xfId="0" applyNumberFormat="1" applyFont="1" applyFill="1" applyBorder="1" applyAlignment="1">
      <alignment horizontal="center" vertical="center"/>
    </xf>
    <xf numFmtId="49" fontId="26" fillId="36" borderId="147" xfId="0" applyNumberFormat="1" applyFont="1" applyFill="1" applyBorder="1" applyAlignment="1">
      <alignment horizontal="center" vertical="center"/>
    </xf>
    <xf numFmtId="0" fontId="79" fillId="43" borderId="148" xfId="0" applyFont="1" applyFill="1" applyBorder="1" applyAlignment="1">
      <alignment horizontal="center" vertical="center" shrinkToFit="1"/>
    </xf>
    <xf numFmtId="0" fontId="79" fillId="43" borderId="149" xfId="0" applyFont="1" applyFill="1" applyBorder="1" applyAlignment="1">
      <alignment horizontal="center" vertical="center" shrinkToFit="1"/>
    </xf>
    <xf numFmtId="3" fontId="23" fillId="42" borderId="150" xfId="58" applyNumberFormat="1" applyFont="1" applyFill="1" applyBorder="1" applyAlignment="1" applyProtection="1">
      <alignment horizontal="center" vertical="center"/>
      <protection/>
    </xf>
    <xf numFmtId="3" fontId="23" fillId="42" borderId="151" xfId="58" applyNumberFormat="1" applyFont="1" applyFill="1" applyBorder="1" applyAlignment="1" applyProtection="1">
      <alignment horizontal="center" vertical="center"/>
      <protection/>
    </xf>
    <xf numFmtId="0" fontId="16" fillId="0" borderId="0" xfId="0" applyFont="1" applyAlignment="1">
      <alignment horizontal="left" vertical="top" wrapText="1"/>
    </xf>
    <xf numFmtId="0" fontId="79" fillId="43" borderId="0" xfId="0" applyFont="1" applyFill="1" applyBorder="1" applyAlignment="1">
      <alignment horizontal="center" vertical="center" shrinkToFit="1"/>
    </xf>
    <xf numFmtId="0" fontId="79" fillId="43" borderId="144" xfId="0" applyFont="1" applyFill="1" applyBorder="1" applyAlignment="1">
      <alignment horizontal="center" vertical="center" shrinkToFit="1"/>
    </xf>
    <xf numFmtId="0" fontId="79" fillId="43" borderId="152" xfId="0" applyFont="1" applyFill="1" applyBorder="1" applyAlignment="1">
      <alignment horizontal="center" vertical="center" shrinkToFit="1"/>
    </xf>
    <xf numFmtId="0" fontId="79" fillId="32" borderId="148" xfId="0" applyFont="1" applyFill="1" applyBorder="1" applyAlignment="1">
      <alignment horizontal="center" vertical="center" shrinkToFit="1"/>
    </xf>
    <xf numFmtId="0" fontId="79" fillId="32" borderId="149" xfId="0" applyFont="1" applyFill="1" applyBorder="1" applyAlignment="1">
      <alignment horizontal="center" vertical="center" shrinkToFit="1"/>
    </xf>
    <xf numFmtId="49" fontId="82" fillId="39" borderId="0" xfId="0" applyNumberFormat="1" applyFont="1" applyFill="1" applyBorder="1" applyAlignment="1" applyProtection="1">
      <alignment horizontal="center" vertical="center"/>
      <protection/>
    </xf>
    <xf numFmtId="0" fontId="4" fillId="46" borderId="10" xfId="0" applyFont="1" applyFill="1" applyBorder="1" applyAlignment="1">
      <alignment horizontal="left" vertical="center"/>
    </xf>
    <xf numFmtId="0" fontId="4" fillId="46" borderId="11" xfId="0" applyFont="1" applyFill="1" applyBorder="1" applyAlignment="1">
      <alignment horizontal="left" vertical="center"/>
    </xf>
    <xf numFmtId="0" fontId="4" fillId="46" borderId="13" xfId="0" applyFont="1" applyFill="1" applyBorder="1" applyAlignment="1">
      <alignment horizontal="left" vertical="center"/>
    </xf>
    <xf numFmtId="0" fontId="89" fillId="48" borderId="0" xfId="0" applyFont="1" applyFill="1" applyAlignment="1">
      <alignment horizontal="center"/>
    </xf>
    <xf numFmtId="0" fontId="0" fillId="0" borderId="15" xfId="0" applyFont="1" applyBorder="1" applyAlignment="1" applyProtection="1">
      <alignment horizontal="left" vertical="top" wrapText="1"/>
      <protection locked="0"/>
    </xf>
    <xf numFmtId="0" fontId="0" fillId="0" borderId="14"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4" fillId="46" borderId="10" xfId="0" applyFont="1" applyFill="1" applyBorder="1" applyAlignment="1">
      <alignment horizontal="left" vertical="center" wrapText="1"/>
    </xf>
    <xf numFmtId="0" fontId="4" fillId="46" borderId="13" xfId="0" applyFont="1" applyFill="1" applyBorder="1" applyAlignment="1">
      <alignment horizontal="left"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0" fillId="45" borderId="10" xfId="0" applyFont="1" applyFill="1" applyBorder="1" applyAlignment="1">
      <alignment horizontal="center"/>
    </xf>
    <xf numFmtId="0" fontId="0" fillId="45" borderId="11" xfId="0" applyFont="1" applyFill="1" applyBorder="1" applyAlignment="1">
      <alignment horizontal="center"/>
    </xf>
    <xf numFmtId="0" fontId="0" fillId="45" borderId="13" xfId="0" applyFont="1" applyFill="1" applyBorder="1" applyAlignment="1">
      <alignment horizontal="center"/>
    </xf>
    <xf numFmtId="0" fontId="0" fillId="0" borderId="17" xfId="0" applyFont="1" applyBorder="1" applyAlignment="1">
      <alignment horizontal="left"/>
    </xf>
    <xf numFmtId="0" fontId="0" fillId="0" borderId="0" xfId="0" applyAlignment="1">
      <alignment horizontal="left"/>
    </xf>
    <xf numFmtId="2" fontId="4" fillId="0" borderId="10" xfId="0" applyNumberFormat="1" applyFont="1" applyBorder="1" applyAlignment="1">
      <alignment horizontal="left" vertical="center"/>
    </xf>
    <xf numFmtId="2" fontId="4" fillId="0" borderId="11" xfId="0" applyNumberFormat="1" applyFont="1" applyBorder="1" applyAlignment="1">
      <alignment horizontal="left" vertical="center"/>
    </xf>
    <xf numFmtId="2" fontId="4" fillId="0" borderId="13" xfId="0" applyNumberFormat="1" applyFont="1" applyBorder="1" applyAlignment="1">
      <alignment horizontal="left" vertical="center"/>
    </xf>
    <xf numFmtId="2" fontId="4" fillId="0" borderId="10" xfId="0" applyNumberFormat="1" applyFont="1" applyBorder="1" applyAlignment="1">
      <alignment horizontal="center" vertical="center"/>
    </xf>
    <xf numFmtId="2" fontId="4" fillId="0" borderId="13" xfId="0" applyNumberFormat="1" applyFont="1" applyBorder="1" applyAlignment="1">
      <alignment horizontal="center" vertical="center"/>
    </xf>
    <xf numFmtId="0" fontId="0" fillId="0" borderId="18"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horizontal="left" vertical="center" wrapText="1"/>
    </xf>
    <xf numFmtId="0" fontId="11" fillId="45" borderId="10" xfId="0" applyFont="1" applyFill="1" applyBorder="1" applyAlignment="1">
      <alignment horizontal="left" vertical="center"/>
    </xf>
    <xf numFmtId="0" fontId="11" fillId="45" borderId="11" xfId="0" applyFont="1" applyFill="1" applyBorder="1" applyAlignment="1">
      <alignment horizontal="left" vertical="center"/>
    </xf>
    <xf numFmtId="0" fontId="11" fillId="45" borderId="13" xfId="0" applyFont="1" applyFill="1" applyBorder="1" applyAlignment="1">
      <alignment horizontal="left" vertical="center"/>
    </xf>
    <xf numFmtId="0" fontId="30" fillId="0" borderId="131" xfId="0" applyFont="1" applyBorder="1" applyAlignment="1">
      <alignment horizontal="center" vertical="center" wrapText="1"/>
    </xf>
    <xf numFmtId="0" fontId="30" fillId="0" borderId="153" xfId="0" applyFont="1" applyBorder="1" applyAlignment="1">
      <alignment horizontal="center" vertical="center" wrapText="1"/>
    </xf>
    <xf numFmtId="0" fontId="31" fillId="0" borderId="130" xfId="0" applyFont="1" applyBorder="1" applyAlignment="1">
      <alignment horizontal="center" vertical="center" wrapText="1"/>
    </xf>
    <xf numFmtId="0" fontId="31" fillId="0" borderId="153" xfId="0" applyFont="1" applyBorder="1" applyAlignment="1">
      <alignment horizontal="center" vertical="center" wrapText="1"/>
    </xf>
    <xf numFmtId="0" fontId="16" fillId="0" borderId="10" xfId="0" applyFont="1" applyBorder="1" applyAlignment="1">
      <alignment horizontal="center" vertical="center"/>
    </xf>
    <xf numFmtId="0" fontId="16" fillId="0" borderId="13" xfId="0" applyFont="1" applyBorder="1" applyAlignment="1">
      <alignment horizontal="center" vertical="center"/>
    </xf>
    <xf numFmtId="2" fontId="4" fillId="45" borderId="10" xfId="0" applyNumberFormat="1" applyFont="1" applyFill="1" applyBorder="1" applyAlignment="1">
      <alignment horizontal="left" vertical="center"/>
    </xf>
    <xf numFmtId="2" fontId="4" fillId="45" borderId="11" xfId="0" applyNumberFormat="1" applyFont="1" applyFill="1" applyBorder="1" applyAlignment="1">
      <alignment horizontal="left" vertical="center"/>
    </xf>
    <xf numFmtId="2" fontId="4" fillId="45" borderId="13" xfId="0" applyNumberFormat="1" applyFont="1" applyFill="1" applyBorder="1" applyAlignment="1">
      <alignment horizontal="left" vertical="center"/>
    </xf>
    <xf numFmtId="2" fontId="4" fillId="45" borderId="10" xfId="0" applyNumberFormat="1" applyFont="1" applyFill="1" applyBorder="1" applyAlignment="1">
      <alignment horizontal="center" vertical="center"/>
    </xf>
    <xf numFmtId="2" fontId="4" fillId="45" borderId="13" xfId="0" applyNumberFormat="1" applyFont="1" applyFill="1" applyBorder="1" applyAlignment="1">
      <alignment horizontal="center" vertical="center"/>
    </xf>
    <xf numFmtId="0" fontId="0" fillId="0" borderId="0" xfId="0" applyBorder="1" applyAlignment="1">
      <alignment horizontal="left" wrapText="1"/>
    </xf>
    <xf numFmtId="0" fontId="0" fillId="0" borderId="18" xfId="0" applyBorder="1" applyAlignment="1">
      <alignment horizontal="left"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46" borderId="10" xfId="0" applyFont="1" applyFill="1" applyBorder="1" applyAlignment="1">
      <alignment horizontal="center" wrapText="1"/>
    </xf>
    <xf numFmtId="0" fontId="4" fillId="46" borderId="13" xfId="0" applyFont="1" applyFill="1" applyBorder="1" applyAlignment="1">
      <alignment horizontal="center" wrapText="1"/>
    </xf>
    <xf numFmtId="205" fontId="0" fillId="0" borderId="0" xfId="0" applyNumberFormat="1" applyFont="1" applyBorder="1" applyAlignment="1">
      <alignment horizontal="left" vertical="center" wrapText="1"/>
    </xf>
    <xf numFmtId="205" fontId="0" fillId="0" borderId="18" xfId="0" applyNumberFormat="1" applyFont="1" applyBorder="1" applyAlignment="1">
      <alignment horizontal="left" vertical="center" wrapText="1"/>
    </xf>
    <xf numFmtId="0" fontId="0" fillId="0" borderId="135" xfId="0" applyFont="1" applyBorder="1" applyAlignment="1">
      <alignment horizontal="left"/>
    </xf>
    <xf numFmtId="0" fontId="0" fillId="0" borderId="135" xfId="0" applyBorder="1" applyAlignment="1">
      <alignment horizontal="left"/>
    </xf>
    <xf numFmtId="0" fontId="29" fillId="49" borderId="0" xfId="0" applyFont="1" applyFill="1" applyAlignment="1">
      <alignment horizont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0" fillId="0" borderId="136" xfId="0"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center" wrapText="1"/>
    </xf>
    <xf numFmtId="0" fontId="4" fillId="0" borderId="13" xfId="0" applyFont="1" applyBorder="1" applyAlignment="1">
      <alignment horizontal="center" wrapText="1"/>
    </xf>
    <xf numFmtId="0" fontId="30" fillId="0" borderId="154" xfId="0" applyFont="1" applyBorder="1" applyAlignment="1">
      <alignment horizontal="center" vertical="center" wrapText="1"/>
    </xf>
    <xf numFmtId="0" fontId="4" fillId="0" borderId="0" xfId="0" applyFont="1" applyAlignment="1">
      <alignment horizontal="center" vertical="center"/>
    </xf>
    <xf numFmtId="0" fontId="29" fillId="0" borderId="0" xfId="0" applyFont="1" applyAlignment="1">
      <alignment horizontal="left" vertical="center"/>
    </xf>
    <xf numFmtId="0" fontId="0" fillId="0" borderId="0" xfId="0" applyFont="1" applyAlignment="1">
      <alignment horizontal="left" vertical="top"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0] 2" xfId="51"/>
    <cellStyle name="Millares 2" xfId="52"/>
    <cellStyle name="Millares 3" xfId="53"/>
    <cellStyle name="Currency" xfId="54"/>
    <cellStyle name="Currency [0]" xfId="55"/>
    <cellStyle name="Moneda 2" xfId="56"/>
    <cellStyle name="Neutral" xfId="57"/>
    <cellStyle name="Normal 2" xfId="58"/>
    <cellStyle name="Notas" xfId="59"/>
    <cellStyle name="Percent" xfId="60"/>
    <cellStyle name="Porcentaje 2" xfId="61"/>
    <cellStyle name="Salida" xfId="62"/>
    <cellStyle name="Texto de advertencia" xfId="63"/>
    <cellStyle name="Texto explicativo" xfId="64"/>
    <cellStyle name="Título" xfId="65"/>
    <cellStyle name="Título 1" xfId="66"/>
    <cellStyle name="Título 2" xfId="67"/>
    <cellStyle name="Título 3" xfId="68"/>
    <cellStyle name="Total" xfId="69"/>
  </cellStyles>
  <dxfs count="80">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ill>
        <patternFill>
          <bgColor theme="6" tint="0.3999499976634979"/>
        </patternFill>
      </fill>
    </dxf>
    <dxf>
      <fill>
        <patternFill>
          <bgColor rgb="FFFFFF00"/>
        </patternFill>
      </fill>
    </dxf>
    <dxf>
      <fill>
        <patternFill>
          <bgColor rgb="FFFF0000"/>
        </patternFill>
      </fill>
    </dxf>
    <dxf>
      <fill>
        <patternFill>
          <bgColor theme="6" tint="0.3999499976634979"/>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theme="6" tint="0.3999499976634979"/>
        </patternFill>
      </fill>
    </dxf>
    <dxf>
      <fill>
        <patternFill>
          <bgColor rgb="FFFFFF00"/>
        </patternFill>
      </fill>
    </dxf>
    <dxf>
      <fill>
        <patternFill>
          <bgColor rgb="FFFF0000"/>
        </patternFill>
      </fill>
    </dxf>
    <dxf>
      <fill>
        <patternFill>
          <bgColor theme="6" tint="0.3999499976634979"/>
        </patternFill>
      </fill>
    </dxf>
    <dxf>
      <fill>
        <patternFill>
          <bgColor rgb="FFFFFF00"/>
        </patternFill>
      </fill>
    </dxf>
    <dxf>
      <fill>
        <patternFill>
          <bgColor rgb="FFFF0000"/>
        </patternFill>
      </fill>
    </dxf>
    <dxf>
      <fill>
        <patternFill>
          <bgColor rgb="FF00B050"/>
        </patternFill>
      </fill>
    </dxf>
    <dxf>
      <fill>
        <patternFill>
          <bgColor theme="6" tint="0.3999499976634979"/>
        </patternFill>
      </fill>
    </dxf>
    <dxf>
      <fill>
        <patternFill>
          <bgColor rgb="FFFFFF00"/>
        </patternFill>
      </fill>
    </dxf>
    <dxf>
      <fill>
        <patternFill>
          <bgColor rgb="FFFF0000"/>
        </patternFill>
      </fill>
    </dxf>
    <dxf>
      <fill>
        <patternFill>
          <bgColor theme="6" tint="0.3999499976634979"/>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jpeg" /><Relationship Id="rId3" Type="http://schemas.openxmlformats.org/officeDocument/2006/relationships/image" Target="../media/image5.png" /><Relationship Id="rId4" Type="http://schemas.openxmlformats.org/officeDocument/2006/relationships/image" Target="../media/image6.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209550</xdr:colOff>
      <xdr:row>0</xdr:row>
      <xdr:rowOff>0</xdr:rowOff>
    </xdr:from>
    <xdr:to>
      <xdr:col>9</xdr:col>
      <xdr:colOff>133350</xdr:colOff>
      <xdr:row>1</xdr:row>
      <xdr:rowOff>133350</xdr:rowOff>
    </xdr:to>
    <xdr:pic>
      <xdr:nvPicPr>
        <xdr:cNvPr id="1" name="2 Imagen"/>
        <xdr:cNvPicPr preferRelativeResize="1">
          <a:picLocks noChangeAspect="1"/>
        </xdr:cNvPicPr>
      </xdr:nvPicPr>
      <xdr:blipFill>
        <a:blip r:embed="rId1"/>
        <a:stretch>
          <a:fillRect/>
        </a:stretch>
      </xdr:blipFill>
      <xdr:spPr>
        <a:xfrm>
          <a:off x="6172200" y="0"/>
          <a:ext cx="1876425" cy="771525"/>
        </a:xfrm>
        <a:prstGeom prst="rect">
          <a:avLst/>
        </a:prstGeom>
        <a:noFill/>
        <a:ln w="9525" cmpd="sng">
          <a:noFill/>
        </a:ln>
      </xdr:spPr>
    </xdr:pic>
    <xdr:clientData/>
  </xdr:twoCellAnchor>
  <xdr:twoCellAnchor editAs="oneCell">
    <xdr:from>
      <xdr:col>4</xdr:col>
      <xdr:colOff>581025</xdr:colOff>
      <xdr:row>181</xdr:row>
      <xdr:rowOff>85725</xdr:rowOff>
    </xdr:from>
    <xdr:to>
      <xdr:col>8</xdr:col>
      <xdr:colOff>19050</xdr:colOff>
      <xdr:row>183</xdr:row>
      <xdr:rowOff>314325</xdr:rowOff>
    </xdr:to>
    <xdr:pic>
      <xdr:nvPicPr>
        <xdr:cNvPr id="2" name="Imatge 2" descr="Ejemplo-TIR-Tasa interna de retorno 2"/>
        <xdr:cNvPicPr preferRelativeResize="1">
          <a:picLocks noChangeAspect="1"/>
        </xdr:cNvPicPr>
      </xdr:nvPicPr>
      <xdr:blipFill>
        <a:blip r:embed="rId2"/>
        <a:stretch>
          <a:fillRect/>
        </a:stretch>
      </xdr:blipFill>
      <xdr:spPr>
        <a:xfrm>
          <a:off x="3371850" y="34851975"/>
          <a:ext cx="368617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2</xdr:row>
      <xdr:rowOff>28575</xdr:rowOff>
    </xdr:from>
    <xdr:to>
      <xdr:col>5</xdr:col>
      <xdr:colOff>552450</xdr:colOff>
      <xdr:row>5</xdr:row>
      <xdr:rowOff>0</xdr:rowOff>
    </xdr:to>
    <xdr:pic>
      <xdr:nvPicPr>
        <xdr:cNvPr id="1" name="Imagen 3" descr="Descripción: LogoColor"/>
        <xdr:cNvPicPr preferRelativeResize="1">
          <a:picLocks noChangeAspect="1"/>
        </xdr:cNvPicPr>
      </xdr:nvPicPr>
      <xdr:blipFill>
        <a:blip r:embed="rId1"/>
        <a:stretch>
          <a:fillRect/>
        </a:stretch>
      </xdr:blipFill>
      <xdr:spPr>
        <a:xfrm>
          <a:off x="3838575" y="352425"/>
          <a:ext cx="457200" cy="457200"/>
        </a:xfrm>
        <a:prstGeom prst="rect">
          <a:avLst/>
        </a:prstGeom>
        <a:noFill/>
        <a:ln w="9525" cmpd="sng">
          <a:noFill/>
        </a:ln>
      </xdr:spPr>
    </xdr:pic>
    <xdr:clientData/>
  </xdr:twoCellAnchor>
  <xdr:twoCellAnchor>
    <xdr:from>
      <xdr:col>0</xdr:col>
      <xdr:colOff>57150</xdr:colOff>
      <xdr:row>2</xdr:row>
      <xdr:rowOff>104775</xdr:rowOff>
    </xdr:from>
    <xdr:to>
      <xdr:col>2</xdr:col>
      <xdr:colOff>76200</xdr:colOff>
      <xdr:row>4</xdr:row>
      <xdr:rowOff>123825</xdr:rowOff>
    </xdr:to>
    <xdr:pic>
      <xdr:nvPicPr>
        <xdr:cNvPr id="2" name="0 Imagen"/>
        <xdr:cNvPicPr preferRelativeResize="1">
          <a:picLocks noChangeAspect="1"/>
        </xdr:cNvPicPr>
      </xdr:nvPicPr>
      <xdr:blipFill>
        <a:blip r:embed="rId2"/>
        <a:stretch>
          <a:fillRect/>
        </a:stretch>
      </xdr:blipFill>
      <xdr:spPr>
        <a:xfrm>
          <a:off x="57150" y="428625"/>
          <a:ext cx="1838325" cy="342900"/>
        </a:xfrm>
        <a:prstGeom prst="rect">
          <a:avLst/>
        </a:prstGeom>
        <a:noFill/>
        <a:ln w="9525" cmpd="sng">
          <a:noFill/>
        </a:ln>
      </xdr:spPr>
    </xdr:pic>
    <xdr:clientData/>
  </xdr:twoCellAnchor>
  <xdr:twoCellAnchor>
    <xdr:from>
      <xdr:col>3</xdr:col>
      <xdr:colOff>152400</xdr:colOff>
      <xdr:row>2</xdr:row>
      <xdr:rowOff>85725</xdr:rowOff>
    </xdr:from>
    <xdr:to>
      <xdr:col>4</xdr:col>
      <xdr:colOff>581025</xdr:colOff>
      <xdr:row>4</xdr:row>
      <xdr:rowOff>133350</xdr:rowOff>
    </xdr:to>
    <xdr:pic>
      <xdr:nvPicPr>
        <xdr:cNvPr id="3" name="4 Imagen"/>
        <xdr:cNvPicPr preferRelativeResize="1">
          <a:picLocks noChangeAspect="1"/>
        </xdr:cNvPicPr>
      </xdr:nvPicPr>
      <xdr:blipFill>
        <a:blip r:embed="rId3"/>
        <a:stretch>
          <a:fillRect/>
        </a:stretch>
      </xdr:blipFill>
      <xdr:spPr>
        <a:xfrm>
          <a:off x="2047875" y="409575"/>
          <a:ext cx="1200150" cy="371475"/>
        </a:xfrm>
        <a:prstGeom prst="rect">
          <a:avLst/>
        </a:prstGeom>
        <a:noFill/>
        <a:ln w="9525" cmpd="sng">
          <a:noFill/>
        </a:ln>
      </xdr:spPr>
    </xdr:pic>
    <xdr:clientData/>
  </xdr:twoCellAnchor>
  <xdr:twoCellAnchor editAs="oneCell">
    <xdr:from>
      <xdr:col>6</xdr:col>
      <xdr:colOff>247650</xdr:colOff>
      <xdr:row>2</xdr:row>
      <xdr:rowOff>19050</xdr:rowOff>
    </xdr:from>
    <xdr:to>
      <xdr:col>7</xdr:col>
      <xdr:colOff>600075</xdr:colOff>
      <xdr:row>5</xdr:row>
      <xdr:rowOff>9525</xdr:rowOff>
    </xdr:to>
    <xdr:pic>
      <xdr:nvPicPr>
        <xdr:cNvPr id="4" name="5 Imagen"/>
        <xdr:cNvPicPr preferRelativeResize="1">
          <a:picLocks noChangeAspect="1"/>
        </xdr:cNvPicPr>
      </xdr:nvPicPr>
      <xdr:blipFill>
        <a:blip r:embed="rId4"/>
        <a:stretch>
          <a:fillRect/>
        </a:stretch>
      </xdr:blipFill>
      <xdr:spPr>
        <a:xfrm>
          <a:off x="4762500" y="342900"/>
          <a:ext cx="112395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8:E62"/>
  <sheetViews>
    <sheetView showGridLines="0" tabSelected="1" zoomScale="90" zoomScaleNormal="90" workbookViewId="0" topLeftCell="A1">
      <selection activeCell="B57" sqref="B57:E57"/>
    </sheetView>
  </sheetViews>
  <sheetFormatPr defaultColWidth="0" defaultRowHeight="12.75" zeroHeight="1"/>
  <cols>
    <col min="1" max="1" width="11.57421875" style="51" customWidth="1"/>
    <col min="2" max="2" width="47.140625" style="50" customWidth="1"/>
    <col min="3" max="3" width="21.57421875" style="52" customWidth="1"/>
    <col min="4" max="4" width="12.57421875" style="53" customWidth="1"/>
    <col min="5" max="5" width="46.28125" style="50" customWidth="1"/>
    <col min="6" max="6" width="11.421875" style="50" customWidth="1"/>
    <col min="7" max="50" width="11.421875" style="50" hidden="1" customWidth="1"/>
    <col min="51" max="16384" width="0" style="51" hidden="1" customWidth="1"/>
  </cols>
  <sheetData>
    <row r="1" ht="18.75"/>
    <row r="2" ht="18.75"/>
    <row r="3" ht="18.75"/>
    <row r="4" ht="18.75"/>
    <row r="5" ht="18.75"/>
    <row r="6" ht="18.75"/>
    <row r="7" ht="18.75"/>
    <row r="8" spans="2:5" ht="21.75">
      <c r="B8" s="401" t="s">
        <v>258</v>
      </c>
      <c r="C8" s="401"/>
      <c r="D8" s="401"/>
      <c r="E8" s="401"/>
    </row>
    <row r="9" ht="18.75"/>
    <row r="10" ht="13.5" customHeight="1" thickBot="1"/>
    <row r="11" spans="2:4" ht="18.75" customHeight="1" thickBot="1">
      <c r="B11" s="54" t="s">
        <v>259</v>
      </c>
      <c r="C11" s="55" t="s">
        <v>71</v>
      </c>
      <c r="D11" s="56" t="s">
        <v>30</v>
      </c>
    </row>
    <row r="12" spans="2:5" ht="27" customHeight="1" thickBot="1">
      <c r="B12" s="244" t="s">
        <v>256</v>
      </c>
      <c r="C12" s="229"/>
      <c r="D12" s="230" t="str">
        <f>_xlfn.IFERROR(+C12/$C$20,"-")</f>
        <v>-</v>
      </c>
      <c r="E12" s="243" t="s">
        <v>257</v>
      </c>
    </row>
    <row r="13" spans="2:5" ht="18" customHeight="1">
      <c r="B13" s="57" t="s">
        <v>78</v>
      </c>
      <c r="C13" s="229"/>
      <c r="D13" s="230" t="str">
        <f aca="true" t="shared" si="0" ref="D13:D18">_xlfn.IFERROR(+C13/$C$20,"-")</f>
        <v>-</v>
      </c>
      <c r="E13" s="58" t="s">
        <v>83</v>
      </c>
    </row>
    <row r="14" spans="2:5" ht="18.75" customHeight="1">
      <c r="B14" s="57" t="s">
        <v>27</v>
      </c>
      <c r="C14" s="229"/>
      <c r="D14" s="230" t="str">
        <f t="shared" si="0"/>
        <v>-</v>
      </c>
      <c r="E14" s="402" t="s">
        <v>84</v>
      </c>
    </row>
    <row r="15" spans="2:5" ht="18.75">
      <c r="B15" s="57" t="s">
        <v>28</v>
      </c>
      <c r="C15" s="229"/>
      <c r="D15" s="230" t="str">
        <f t="shared" si="0"/>
        <v>-</v>
      </c>
      <c r="E15" s="403"/>
    </row>
    <row r="16" spans="2:5" ht="18.75">
      <c r="B16" s="57" t="s">
        <v>79</v>
      </c>
      <c r="C16" s="229"/>
      <c r="D16" s="230" t="str">
        <f t="shared" si="0"/>
        <v>-</v>
      </c>
      <c r="E16" s="59" t="s">
        <v>85</v>
      </c>
    </row>
    <row r="17" spans="2:5" ht="18.75">
      <c r="B17" s="57" t="s">
        <v>80</v>
      </c>
      <c r="C17" s="229"/>
      <c r="D17" s="230" t="str">
        <f t="shared" si="0"/>
        <v>-</v>
      </c>
      <c r="E17" s="59" t="s">
        <v>86</v>
      </c>
    </row>
    <row r="18" spans="2:5" ht="18.75">
      <c r="B18" s="57" t="s">
        <v>87</v>
      </c>
      <c r="C18" s="229"/>
      <c r="D18" s="230" t="str">
        <f t="shared" si="0"/>
        <v>-</v>
      </c>
      <c r="E18" s="59" t="s">
        <v>88</v>
      </c>
    </row>
    <row r="19" spans="2:5" ht="19.5" thickBot="1">
      <c r="B19" s="57" t="s">
        <v>89</v>
      </c>
      <c r="C19" s="229"/>
      <c r="D19" s="230" t="str">
        <f>+_xlfn.IFERROR(C19/$C$20,"-")</f>
        <v>-</v>
      </c>
      <c r="E19" s="60" t="s">
        <v>90</v>
      </c>
    </row>
    <row r="20" spans="2:4" ht="19.5" thickBot="1">
      <c r="B20" s="54" t="s">
        <v>26</v>
      </c>
      <c r="C20" s="235">
        <f>SUM(C12:C19)</f>
        <v>0</v>
      </c>
      <c r="D20" s="231" t="str">
        <f>+_xlfn.IFERROR(C20/C20,"-")</f>
        <v>-</v>
      </c>
    </row>
    <row r="21" spans="2:4" s="64" customFormat="1" ht="18.75">
      <c r="B21" s="61"/>
      <c r="C21" s="62"/>
      <c r="D21" s="63"/>
    </row>
    <row r="22" spans="2:4" s="50" customFormat="1" ht="19.5" thickBot="1">
      <c r="B22" s="65"/>
      <c r="C22" s="66"/>
      <c r="D22" s="67"/>
    </row>
    <row r="23" spans="2:4" ht="18" customHeight="1" thickBot="1">
      <c r="B23" s="54" t="s">
        <v>258</v>
      </c>
      <c r="C23" s="55" t="s">
        <v>71</v>
      </c>
      <c r="D23" s="56" t="s">
        <v>30</v>
      </c>
    </row>
    <row r="24" spans="2:5" ht="25.5">
      <c r="B24" s="57" t="s">
        <v>91</v>
      </c>
      <c r="C24" s="232"/>
      <c r="D24" s="230" t="str">
        <f>_xlfn.IFERROR(+C24/$C$31,"-")</f>
        <v>-</v>
      </c>
      <c r="E24" s="58" t="s">
        <v>95</v>
      </c>
    </row>
    <row r="25" spans="2:5" ht="18.75">
      <c r="B25" s="57" t="s">
        <v>92</v>
      </c>
      <c r="C25" s="229"/>
      <c r="D25" s="230" t="str">
        <f>_xlfn.IFERROR(+C25/$C$31,"-")</f>
        <v>-</v>
      </c>
      <c r="E25" s="59" t="s">
        <v>96</v>
      </c>
    </row>
    <row r="26" spans="2:4" ht="18.75" hidden="1">
      <c r="B26" s="57" t="s">
        <v>57</v>
      </c>
      <c r="C26" s="229"/>
      <c r="D26" s="233" t="e">
        <f>C26/$C$31</f>
        <v>#DIV/0!</v>
      </c>
    </row>
    <row r="27" spans="2:4" ht="18.75" hidden="1">
      <c r="B27" s="57" t="s">
        <v>58</v>
      </c>
      <c r="C27" s="229"/>
      <c r="D27" s="233" t="e">
        <f>C27/$C$31</f>
        <v>#DIV/0!</v>
      </c>
    </row>
    <row r="28" spans="2:5" ht="25.5">
      <c r="B28" s="57" t="s">
        <v>93</v>
      </c>
      <c r="C28" s="229"/>
      <c r="D28" s="230" t="str">
        <f>_xlfn.IFERROR(+C28/$C$31,"-")</f>
        <v>-</v>
      </c>
      <c r="E28" s="59" t="s">
        <v>97</v>
      </c>
    </row>
    <row r="29" spans="2:5" ht="25.5">
      <c r="B29" s="57" t="s">
        <v>94</v>
      </c>
      <c r="C29" s="229"/>
      <c r="D29" s="230" t="str">
        <f>_xlfn.IFERROR(+C29/$C$31,"-")</f>
        <v>-</v>
      </c>
      <c r="E29" s="59" t="s">
        <v>98</v>
      </c>
    </row>
    <row r="30" spans="2:5" ht="19.5" thickBot="1">
      <c r="B30" s="57" t="s">
        <v>66</v>
      </c>
      <c r="C30" s="234"/>
      <c r="D30" s="230" t="str">
        <f>_xlfn.IFERROR(+C30/$C$31,"-")</f>
        <v>-</v>
      </c>
      <c r="E30" s="60" t="s">
        <v>99</v>
      </c>
    </row>
    <row r="31" spans="2:4" ht="19.5" thickBot="1">
      <c r="B31" s="68" t="s">
        <v>81</v>
      </c>
      <c r="C31" s="235">
        <f>SUM(C24:C30)</f>
        <v>0</v>
      </c>
      <c r="D31" s="231" t="str">
        <f>+_xlfn.IFERROR(C31/C31,"-")</f>
        <v>-</v>
      </c>
    </row>
    <row r="32" spans="2:4" ht="18.75">
      <c r="B32" s="69"/>
      <c r="C32" s="70"/>
      <c r="D32" s="71"/>
    </row>
    <row r="33" spans="2:5" ht="18.75">
      <c r="B33" s="404" t="s">
        <v>82</v>
      </c>
      <c r="C33" s="404"/>
      <c r="D33" s="404"/>
      <c r="E33" s="404"/>
    </row>
    <row r="34" spans="2:4" ht="68.25" customHeight="1" hidden="1">
      <c r="B34" s="400" t="s">
        <v>52</v>
      </c>
      <c r="C34" s="400"/>
      <c r="D34" s="400"/>
    </row>
    <row r="35" spans="2:4" ht="13.5" customHeight="1" hidden="1" thickBot="1">
      <c r="B35" s="72"/>
      <c r="C35" s="73"/>
      <c r="D35" s="74"/>
    </row>
    <row r="36" spans="2:4" ht="13.5" customHeight="1" hidden="1" thickBot="1">
      <c r="B36" s="75" t="s">
        <v>59</v>
      </c>
      <c r="C36" s="73"/>
      <c r="D36" s="74"/>
    </row>
    <row r="37" spans="2:4" ht="19.5" hidden="1" thickBot="1">
      <c r="B37" s="75" t="s">
        <v>60</v>
      </c>
      <c r="C37" s="70"/>
      <c r="D37" s="71"/>
    </row>
    <row r="38" spans="2:4" ht="38.25" hidden="1" thickBot="1">
      <c r="B38" s="76" t="s">
        <v>53</v>
      </c>
      <c r="C38" s="77">
        <v>1</v>
      </c>
      <c r="D38" s="71"/>
    </row>
    <row r="39" spans="2:4" ht="19.5" hidden="1" thickBot="1">
      <c r="B39" s="76" t="s">
        <v>40</v>
      </c>
      <c r="C39" s="78">
        <v>0</v>
      </c>
      <c r="D39" s="71"/>
    </row>
    <row r="40" spans="2:3" ht="19.5" hidden="1" thickBot="1">
      <c r="B40" s="76" t="s">
        <v>41</v>
      </c>
      <c r="C40" s="78">
        <v>0</v>
      </c>
    </row>
    <row r="41" spans="2:4" ht="19.5" hidden="1" thickBot="1">
      <c r="B41" s="76" t="s">
        <v>38</v>
      </c>
      <c r="C41" s="77">
        <v>0</v>
      </c>
      <c r="D41" s="71"/>
    </row>
    <row r="42" spans="2:4" ht="19.5" hidden="1" thickBot="1">
      <c r="B42" s="76" t="s">
        <v>39</v>
      </c>
      <c r="C42" s="78">
        <v>0</v>
      </c>
      <c r="D42" s="71"/>
    </row>
    <row r="43" spans="2:4" ht="18.75" hidden="1">
      <c r="B43" s="69"/>
      <c r="C43" s="70"/>
      <c r="D43" s="71"/>
    </row>
    <row r="44" spans="2:4" ht="18.75" hidden="1">
      <c r="B44" s="69"/>
      <c r="C44" s="70"/>
      <c r="D44" s="71"/>
    </row>
    <row r="45" spans="2:4" ht="19.5" hidden="1" thickBot="1">
      <c r="B45" s="75" t="s">
        <v>61</v>
      </c>
      <c r="C45" s="70"/>
      <c r="D45" s="71"/>
    </row>
    <row r="46" spans="2:4" ht="38.25" hidden="1" thickBot="1">
      <c r="B46" s="76" t="s">
        <v>53</v>
      </c>
      <c r="C46" s="77">
        <v>1</v>
      </c>
      <c r="D46" s="71"/>
    </row>
    <row r="47" spans="2:4" ht="19.5" hidden="1" thickBot="1">
      <c r="B47" s="76" t="s">
        <v>40</v>
      </c>
      <c r="C47" s="78">
        <v>0</v>
      </c>
      <c r="D47" s="71"/>
    </row>
    <row r="48" spans="2:4" ht="19.5" hidden="1" thickBot="1">
      <c r="B48" s="76" t="s">
        <v>41</v>
      </c>
      <c r="C48" s="78">
        <v>0</v>
      </c>
      <c r="D48" s="71"/>
    </row>
    <row r="49" spans="2:4" ht="19.5" hidden="1" thickBot="1">
      <c r="B49" s="76" t="s">
        <v>38</v>
      </c>
      <c r="C49" s="77">
        <v>0</v>
      </c>
      <c r="D49" s="71"/>
    </row>
    <row r="50" spans="2:4" ht="18.75" hidden="1">
      <c r="B50" s="79" t="s">
        <v>39</v>
      </c>
      <c r="C50" s="80">
        <v>0</v>
      </c>
      <c r="D50" s="71"/>
    </row>
    <row r="51" spans="2:5" ht="18.75">
      <c r="B51" s="405"/>
      <c r="C51" s="406"/>
      <c r="D51" s="406"/>
      <c r="E51" s="407"/>
    </row>
    <row r="52" spans="2:5" ht="18.75">
      <c r="B52" s="408"/>
      <c r="C52" s="409"/>
      <c r="D52" s="409"/>
      <c r="E52" s="410"/>
    </row>
    <row r="53" spans="2:5" ht="18.75">
      <c r="B53" s="408"/>
      <c r="C53" s="409"/>
      <c r="D53" s="409"/>
      <c r="E53" s="410"/>
    </row>
    <row r="54" spans="2:5" ht="12.75" customHeight="1">
      <c r="B54" s="408"/>
      <c r="C54" s="409"/>
      <c r="D54" s="409"/>
      <c r="E54" s="410"/>
    </row>
    <row r="55" spans="2:5" ht="18.75">
      <c r="B55" s="411"/>
      <c r="C55" s="412"/>
      <c r="D55" s="412"/>
      <c r="E55" s="413"/>
    </row>
    <row r="56" spans="2:4" ht="18.75">
      <c r="B56" s="69"/>
      <c r="C56" s="70"/>
      <c r="D56" s="71"/>
    </row>
    <row r="57" spans="2:5" ht="55.5" customHeight="1">
      <c r="B57" s="414" t="s">
        <v>400</v>
      </c>
      <c r="C57" s="414"/>
      <c r="D57" s="414"/>
      <c r="E57" s="414"/>
    </row>
    <row r="58" spans="2:4" ht="18.75" hidden="1">
      <c r="B58" s="69"/>
      <c r="C58" s="70"/>
      <c r="D58" s="71"/>
    </row>
    <row r="59" spans="2:4" ht="18.75" hidden="1">
      <c r="B59" s="69"/>
      <c r="C59" s="70"/>
      <c r="D59" s="71"/>
    </row>
    <row r="60" spans="2:4" ht="18.75" hidden="1">
      <c r="B60" s="69"/>
      <c r="C60" s="70"/>
      <c r="D60" s="71"/>
    </row>
    <row r="61" spans="2:4" ht="18.75" hidden="1">
      <c r="B61" s="69"/>
      <c r="C61" s="70"/>
      <c r="D61" s="71"/>
    </row>
    <row r="62" spans="2:4" ht="18.75" hidden="1">
      <c r="B62" s="81"/>
      <c r="C62" s="70"/>
      <c r="D62" s="71"/>
    </row>
  </sheetData>
  <sheetProtection password="EB39" sheet="1"/>
  <mergeCells count="6">
    <mergeCell ref="B34:D34"/>
    <mergeCell ref="B8:E8"/>
    <mergeCell ref="E14:E15"/>
    <mergeCell ref="B33:E33"/>
    <mergeCell ref="B51:E55"/>
    <mergeCell ref="B57:E57"/>
  </mergeCells>
  <printOptions horizontalCentered="1"/>
  <pageMargins left="0.984251968503937" right="0.984251968503937" top="0.984251968503937" bottom="0.984251968503937" header="0.5118110236220472" footer="0.5118110236220472"/>
  <pageSetup fitToHeight="2" fitToWidth="2" horizontalDpi="300" verticalDpi="300" orientation="portrait" paperSize="9" scale="58" r:id="rId2"/>
  <headerFooter alignWithMargins="0">
    <oddHeader>&amp;L&amp;"Tahoma,Normal"&amp;13&amp;K06-049&amp;F&amp;R&amp;G</oddHeader>
    <oddFooter>&amp;C&amp;A</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B2:IV67"/>
  <sheetViews>
    <sheetView showGridLines="0" view="pageLayout" zoomScale="90" zoomScaleNormal="85" zoomScalePageLayoutView="90" workbookViewId="0" topLeftCell="A4">
      <selection activeCell="B23" sqref="B23"/>
    </sheetView>
  </sheetViews>
  <sheetFormatPr defaultColWidth="11.57421875" defaultRowHeight="15" customHeight="1"/>
  <cols>
    <col min="1" max="1" width="11.57421875" style="109" customWidth="1"/>
    <col min="2" max="2" width="46.421875" style="84" customWidth="1"/>
    <col min="3" max="5" width="12.421875" style="82" customWidth="1"/>
    <col min="6" max="6" width="12.57421875" style="82" customWidth="1"/>
    <col min="7" max="13" width="12.421875" style="82" customWidth="1"/>
    <col min="14" max="15" width="14.140625" style="82" bestFit="1" customWidth="1"/>
    <col min="16" max="16384" width="11.57421875" style="109" customWidth="1"/>
  </cols>
  <sheetData>
    <row r="2" spans="2:5" ht="21" customHeight="1">
      <c r="B2" s="91" t="s">
        <v>20</v>
      </c>
      <c r="E2" s="83"/>
    </row>
    <row r="3" ht="15" customHeight="1" thickBot="1"/>
    <row r="4" spans="2:15" s="110" customFormat="1" ht="15" customHeight="1" thickBot="1">
      <c r="B4" s="92" t="s">
        <v>31</v>
      </c>
      <c r="C4" s="126" t="s">
        <v>101</v>
      </c>
      <c r="D4" s="126" t="s">
        <v>102</v>
      </c>
      <c r="E4" s="126" t="s">
        <v>103</v>
      </c>
      <c r="F4" s="126" t="s">
        <v>104</v>
      </c>
      <c r="G4" s="126" t="s">
        <v>105</v>
      </c>
      <c r="H4" s="126" t="s">
        <v>106</v>
      </c>
      <c r="I4" s="126" t="s">
        <v>107</v>
      </c>
      <c r="J4" s="126" t="s">
        <v>108</v>
      </c>
      <c r="K4" s="126" t="s">
        <v>109</v>
      </c>
      <c r="L4" s="126" t="s">
        <v>110</v>
      </c>
      <c r="M4" s="126" t="s">
        <v>111</v>
      </c>
      <c r="N4" s="126" t="s">
        <v>112</v>
      </c>
      <c r="O4" s="187" t="s">
        <v>0</v>
      </c>
    </row>
    <row r="5" spans="2:15" s="110" customFormat="1" ht="15" customHeight="1" thickBot="1">
      <c r="B5" s="123" t="s">
        <v>100</v>
      </c>
      <c r="C5" s="236"/>
      <c r="D5" s="124">
        <f>+C33</f>
        <v>0</v>
      </c>
      <c r="E5" s="124">
        <f aca="true" t="shared" si="0" ref="E5:N5">+D33</f>
        <v>0</v>
      </c>
      <c r="F5" s="124">
        <f t="shared" si="0"/>
        <v>0</v>
      </c>
      <c r="G5" s="124">
        <f t="shared" si="0"/>
        <v>0</v>
      </c>
      <c r="H5" s="124">
        <f t="shared" si="0"/>
        <v>0</v>
      </c>
      <c r="I5" s="124">
        <f t="shared" si="0"/>
        <v>0</v>
      </c>
      <c r="J5" s="124">
        <f t="shared" si="0"/>
        <v>0</v>
      </c>
      <c r="K5" s="124">
        <f t="shared" si="0"/>
        <v>0</v>
      </c>
      <c r="L5" s="124">
        <f t="shared" si="0"/>
        <v>0</v>
      </c>
      <c r="M5" s="124">
        <f t="shared" si="0"/>
        <v>0</v>
      </c>
      <c r="N5" s="124">
        <f t="shared" si="0"/>
        <v>0</v>
      </c>
      <c r="O5" s="125">
        <f>+C5</f>
        <v>0</v>
      </c>
    </row>
    <row r="6" spans="2:15" s="111" customFormat="1" ht="15" customHeight="1">
      <c r="B6" s="95" t="s">
        <v>21</v>
      </c>
      <c r="C6" s="213"/>
      <c r="D6" s="213"/>
      <c r="E6" s="213"/>
      <c r="F6" s="213"/>
      <c r="G6" s="213"/>
      <c r="H6" s="213"/>
      <c r="I6" s="213"/>
      <c r="J6" s="213"/>
      <c r="K6" s="213"/>
      <c r="L6" s="213"/>
      <c r="M6" s="213"/>
      <c r="N6" s="213"/>
      <c r="O6" s="96">
        <f aca="true" t="shared" si="1" ref="O6:O11">SUM(C6:N6)</f>
        <v>0</v>
      </c>
    </row>
    <row r="7" spans="2:15" s="111" customFormat="1" ht="15" customHeight="1" thickBot="1">
      <c r="B7" s="97" t="s">
        <v>66</v>
      </c>
      <c r="C7" s="214"/>
      <c r="D7" s="214"/>
      <c r="E7" s="214"/>
      <c r="F7" s="214"/>
      <c r="G7" s="214"/>
      <c r="H7" s="214"/>
      <c r="I7" s="214"/>
      <c r="J7" s="214"/>
      <c r="K7" s="214"/>
      <c r="L7" s="214"/>
      <c r="M7" s="214"/>
      <c r="N7" s="214"/>
      <c r="O7" s="98">
        <f t="shared" si="1"/>
        <v>0</v>
      </c>
    </row>
    <row r="8" spans="2:15" s="111" customFormat="1" ht="15" customHeight="1" thickBot="1">
      <c r="B8" s="92" t="s">
        <v>73</v>
      </c>
      <c r="C8" s="93">
        <f>SUM(C6:C7)</f>
        <v>0</v>
      </c>
      <c r="D8" s="93">
        <f aca="true" t="shared" si="2" ref="D8:N8">SUM(D6:D7)</f>
        <v>0</v>
      </c>
      <c r="E8" s="93">
        <f t="shared" si="2"/>
        <v>0</v>
      </c>
      <c r="F8" s="93">
        <f t="shared" si="2"/>
        <v>0</v>
      </c>
      <c r="G8" s="93">
        <f t="shared" si="2"/>
        <v>0</v>
      </c>
      <c r="H8" s="93">
        <f t="shared" si="2"/>
        <v>0</v>
      </c>
      <c r="I8" s="93">
        <f t="shared" si="2"/>
        <v>0</v>
      </c>
      <c r="J8" s="93">
        <f t="shared" si="2"/>
        <v>0</v>
      </c>
      <c r="K8" s="93">
        <f t="shared" si="2"/>
        <v>0</v>
      </c>
      <c r="L8" s="93">
        <f t="shared" si="2"/>
        <v>0</v>
      </c>
      <c r="M8" s="93">
        <f t="shared" si="2"/>
        <v>0</v>
      </c>
      <c r="N8" s="93">
        <f t="shared" si="2"/>
        <v>0</v>
      </c>
      <c r="O8" s="187">
        <f t="shared" si="1"/>
        <v>0</v>
      </c>
    </row>
    <row r="9" spans="2:15" s="111" customFormat="1" ht="15" customHeight="1">
      <c r="B9" s="102" t="s">
        <v>29</v>
      </c>
      <c r="C9" s="215"/>
      <c r="D9" s="215"/>
      <c r="E9" s="215"/>
      <c r="F9" s="215"/>
      <c r="G9" s="215"/>
      <c r="H9" s="215"/>
      <c r="I9" s="215"/>
      <c r="J9" s="215"/>
      <c r="K9" s="215"/>
      <c r="L9" s="215"/>
      <c r="M9" s="215"/>
      <c r="N9" s="215"/>
      <c r="O9" s="103">
        <f t="shared" si="1"/>
        <v>0</v>
      </c>
    </row>
    <row r="10" spans="2:15" s="112" customFormat="1" ht="15" customHeight="1">
      <c r="B10" s="104" t="s">
        <v>68</v>
      </c>
      <c r="C10" s="214"/>
      <c r="D10" s="214"/>
      <c r="E10" s="214"/>
      <c r="F10" s="214"/>
      <c r="G10" s="214"/>
      <c r="H10" s="214"/>
      <c r="I10" s="214"/>
      <c r="J10" s="214"/>
      <c r="K10" s="214"/>
      <c r="L10" s="214"/>
      <c r="M10" s="214"/>
      <c r="N10" s="214"/>
      <c r="O10" s="105">
        <f t="shared" si="1"/>
        <v>0</v>
      </c>
    </row>
    <row r="11" spans="2:15" s="111" customFormat="1" ht="15" customHeight="1">
      <c r="B11" s="106" t="s">
        <v>25</v>
      </c>
      <c r="C11" s="214"/>
      <c r="D11" s="214"/>
      <c r="E11" s="214"/>
      <c r="F11" s="214"/>
      <c r="G11" s="214"/>
      <c r="H11" s="214"/>
      <c r="I11" s="214"/>
      <c r="J11" s="214"/>
      <c r="K11" s="214"/>
      <c r="L11" s="214"/>
      <c r="M11" s="214"/>
      <c r="N11" s="214"/>
      <c r="O11" s="98">
        <f t="shared" si="1"/>
        <v>0</v>
      </c>
    </row>
    <row r="12" spans="2:15" s="111" customFormat="1" ht="15" customHeight="1">
      <c r="B12" s="97" t="s">
        <v>42</v>
      </c>
      <c r="C12" s="214"/>
      <c r="D12" s="214"/>
      <c r="E12" s="214"/>
      <c r="F12" s="214"/>
      <c r="G12" s="214"/>
      <c r="H12" s="214"/>
      <c r="I12" s="214"/>
      <c r="J12" s="214"/>
      <c r="K12" s="214"/>
      <c r="L12" s="214"/>
      <c r="M12" s="214"/>
      <c r="N12" s="214"/>
      <c r="O12" s="98">
        <f aca="true" t="shared" si="3" ref="O12:O27">SUM(C12:N12)</f>
        <v>0</v>
      </c>
    </row>
    <row r="13" spans="2:15" s="111" customFormat="1" ht="15" customHeight="1">
      <c r="B13" s="97" t="s">
        <v>72</v>
      </c>
      <c r="C13" s="214"/>
      <c r="D13" s="214"/>
      <c r="E13" s="214"/>
      <c r="F13" s="214"/>
      <c r="G13" s="214"/>
      <c r="H13" s="214"/>
      <c r="I13" s="214"/>
      <c r="J13" s="214"/>
      <c r="K13" s="214"/>
      <c r="L13" s="214"/>
      <c r="M13" s="214"/>
      <c r="N13" s="214"/>
      <c r="O13" s="98">
        <f>SUM(C13:N13)</f>
        <v>0</v>
      </c>
    </row>
    <row r="14" spans="2:15" s="111" customFormat="1" ht="15" customHeight="1">
      <c r="B14" s="97" t="s">
        <v>32</v>
      </c>
      <c r="C14" s="214"/>
      <c r="D14" s="214"/>
      <c r="E14" s="214"/>
      <c r="F14" s="214"/>
      <c r="G14" s="214"/>
      <c r="H14" s="214"/>
      <c r="I14" s="214"/>
      <c r="J14" s="214"/>
      <c r="K14" s="214"/>
      <c r="L14" s="214"/>
      <c r="M14" s="214"/>
      <c r="N14" s="214"/>
      <c r="O14" s="98">
        <f t="shared" si="3"/>
        <v>0</v>
      </c>
    </row>
    <row r="15" spans="2:15" s="111" customFormat="1" ht="15" customHeight="1">
      <c r="B15" s="97" t="s">
        <v>44</v>
      </c>
      <c r="C15" s="214"/>
      <c r="D15" s="214"/>
      <c r="E15" s="214"/>
      <c r="F15" s="214"/>
      <c r="G15" s="214"/>
      <c r="H15" s="214"/>
      <c r="I15" s="214"/>
      <c r="J15" s="214"/>
      <c r="K15" s="214"/>
      <c r="L15" s="214"/>
      <c r="M15" s="214"/>
      <c r="N15" s="214"/>
      <c r="O15" s="98">
        <f t="shared" si="3"/>
        <v>0</v>
      </c>
    </row>
    <row r="16" spans="2:15" s="111" customFormat="1" ht="15" customHeight="1">
      <c r="B16" s="97" t="s">
        <v>54</v>
      </c>
      <c r="C16" s="214"/>
      <c r="D16" s="214"/>
      <c r="E16" s="214"/>
      <c r="F16" s="214"/>
      <c r="G16" s="214"/>
      <c r="H16" s="214"/>
      <c r="I16" s="214"/>
      <c r="J16" s="214"/>
      <c r="K16" s="214"/>
      <c r="L16" s="214"/>
      <c r="M16" s="214"/>
      <c r="N16" s="214"/>
      <c r="O16" s="98">
        <f>SUM(C16:N16)</f>
        <v>0</v>
      </c>
    </row>
    <row r="17" spans="2:15" s="111" customFormat="1" ht="15" customHeight="1">
      <c r="B17" s="97" t="s">
        <v>55</v>
      </c>
      <c r="C17" s="214"/>
      <c r="D17" s="214"/>
      <c r="E17" s="214"/>
      <c r="F17" s="214"/>
      <c r="G17" s="214"/>
      <c r="H17" s="214"/>
      <c r="I17" s="214"/>
      <c r="J17" s="214"/>
      <c r="K17" s="214"/>
      <c r="L17" s="214"/>
      <c r="M17" s="214"/>
      <c r="N17" s="214"/>
      <c r="O17" s="98">
        <f t="shared" si="3"/>
        <v>0</v>
      </c>
    </row>
    <row r="18" spans="2:15" s="111" customFormat="1" ht="15" customHeight="1">
      <c r="B18" s="107" t="s">
        <v>77</v>
      </c>
      <c r="C18" s="216"/>
      <c r="D18" s="216"/>
      <c r="E18" s="216"/>
      <c r="F18" s="216"/>
      <c r="G18" s="216"/>
      <c r="H18" s="216"/>
      <c r="I18" s="216"/>
      <c r="J18" s="216"/>
      <c r="K18" s="216"/>
      <c r="L18" s="216"/>
      <c r="M18" s="216"/>
      <c r="N18" s="216"/>
      <c r="O18" s="98">
        <f t="shared" si="3"/>
        <v>0</v>
      </c>
    </row>
    <row r="19" spans="2:15" s="111" customFormat="1" ht="15" customHeight="1">
      <c r="B19" s="97" t="s">
        <v>43</v>
      </c>
      <c r="C19" s="214"/>
      <c r="D19" s="216"/>
      <c r="E19" s="214"/>
      <c r="F19" s="214"/>
      <c r="G19" s="214"/>
      <c r="H19" s="214"/>
      <c r="I19" s="214"/>
      <c r="J19" s="214"/>
      <c r="K19" s="214"/>
      <c r="L19" s="214"/>
      <c r="M19" s="214"/>
      <c r="N19" s="214"/>
      <c r="O19" s="98">
        <f t="shared" si="3"/>
        <v>0</v>
      </c>
    </row>
    <row r="20" spans="2:15" s="111" customFormat="1" ht="15" customHeight="1">
      <c r="B20" s="97" t="s">
        <v>22</v>
      </c>
      <c r="C20" s="214"/>
      <c r="D20" s="214"/>
      <c r="E20" s="214"/>
      <c r="F20" s="214"/>
      <c r="G20" s="214"/>
      <c r="H20" s="214"/>
      <c r="I20" s="214"/>
      <c r="J20" s="214"/>
      <c r="K20" s="214"/>
      <c r="L20" s="214"/>
      <c r="M20" s="214"/>
      <c r="N20" s="214"/>
      <c r="O20" s="98">
        <f t="shared" si="3"/>
        <v>0</v>
      </c>
    </row>
    <row r="21" spans="2:15" s="111" customFormat="1" ht="15" customHeight="1">
      <c r="B21" s="97" t="s">
        <v>401</v>
      </c>
      <c r="C21" s="214"/>
      <c r="D21" s="214"/>
      <c r="E21" s="216"/>
      <c r="F21" s="214"/>
      <c r="G21" s="214"/>
      <c r="H21" s="214"/>
      <c r="I21" s="214"/>
      <c r="J21" s="214"/>
      <c r="K21" s="214"/>
      <c r="L21" s="214"/>
      <c r="M21" s="214"/>
      <c r="N21" s="214"/>
      <c r="O21" s="98">
        <f t="shared" si="3"/>
        <v>0</v>
      </c>
    </row>
    <row r="22" spans="2:15" s="111" customFormat="1" ht="15" customHeight="1">
      <c r="B22" s="97" t="s">
        <v>113</v>
      </c>
      <c r="C22" s="214"/>
      <c r="D22" s="214"/>
      <c r="E22" s="214"/>
      <c r="F22" s="214"/>
      <c r="G22" s="214"/>
      <c r="H22" s="214"/>
      <c r="I22" s="214"/>
      <c r="J22" s="214"/>
      <c r="K22" s="214"/>
      <c r="L22" s="214"/>
      <c r="M22" s="214"/>
      <c r="N22" s="214"/>
      <c r="O22" s="98">
        <f t="shared" si="3"/>
        <v>0</v>
      </c>
    </row>
    <row r="23" spans="2:15" s="111" customFormat="1" ht="15" customHeight="1">
      <c r="B23" s="97" t="s">
        <v>36</v>
      </c>
      <c r="C23" s="214"/>
      <c r="D23" s="214"/>
      <c r="E23" s="214"/>
      <c r="F23" s="214"/>
      <c r="G23" s="214"/>
      <c r="H23" s="214"/>
      <c r="I23" s="214"/>
      <c r="J23" s="214"/>
      <c r="K23" s="214"/>
      <c r="L23" s="214"/>
      <c r="M23" s="214"/>
      <c r="N23" s="214"/>
      <c r="O23" s="98">
        <f t="shared" si="3"/>
        <v>0</v>
      </c>
    </row>
    <row r="24" spans="2:15" s="111" customFormat="1" ht="15" customHeight="1">
      <c r="B24" s="97" t="s">
        <v>70</v>
      </c>
      <c r="C24" s="214"/>
      <c r="D24" s="214"/>
      <c r="E24" s="214"/>
      <c r="F24" s="214"/>
      <c r="G24" s="214"/>
      <c r="H24" s="214"/>
      <c r="I24" s="214"/>
      <c r="J24" s="214"/>
      <c r="K24" s="214"/>
      <c r="L24" s="214"/>
      <c r="M24" s="214"/>
      <c r="N24" s="214"/>
      <c r="O24" s="98">
        <f t="shared" si="3"/>
        <v>0</v>
      </c>
    </row>
    <row r="25" spans="2:15" s="111" customFormat="1" ht="15" customHeight="1">
      <c r="B25" s="97" t="s">
        <v>23</v>
      </c>
      <c r="C25" s="214"/>
      <c r="D25" s="214"/>
      <c r="E25" s="214"/>
      <c r="F25" s="214"/>
      <c r="G25" s="214"/>
      <c r="H25" s="214"/>
      <c r="I25" s="214"/>
      <c r="J25" s="214"/>
      <c r="K25" s="214"/>
      <c r="L25" s="214"/>
      <c r="M25" s="214"/>
      <c r="N25" s="214"/>
      <c r="O25" s="98">
        <f t="shared" si="3"/>
        <v>0</v>
      </c>
    </row>
    <row r="26" spans="2:15" s="111" customFormat="1" ht="15" customHeight="1">
      <c r="B26" s="97" t="s">
        <v>37</v>
      </c>
      <c r="C26" s="214"/>
      <c r="D26" s="214"/>
      <c r="E26" s="214"/>
      <c r="F26" s="214"/>
      <c r="G26" s="214"/>
      <c r="H26" s="214"/>
      <c r="I26" s="214"/>
      <c r="J26" s="214"/>
      <c r="K26" s="214"/>
      <c r="L26" s="214"/>
      <c r="M26" s="214"/>
      <c r="N26" s="214"/>
      <c r="O26" s="98">
        <f>SUM(C26:N26)</f>
        <v>0</v>
      </c>
    </row>
    <row r="27" spans="2:15" s="111" customFormat="1" ht="15" customHeight="1">
      <c r="B27" s="97" t="s">
        <v>45</v>
      </c>
      <c r="C27" s="216"/>
      <c r="D27" s="214"/>
      <c r="E27" s="214"/>
      <c r="F27" s="214"/>
      <c r="G27" s="214"/>
      <c r="H27" s="214"/>
      <c r="I27" s="214"/>
      <c r="J27" s="214"/>
      <c r="K27" s="214"/>
      <c r="L27" s="214"/>
      <c r="M27" s="214"/>
      <c r="N27" s="214"/>
      <c r="O27" s="98">
        <f t="shared" si="3"/>
        <v>0</v>
      </c>
    </row>
    <row r="28" spans="2:15" s="111" customFormat="1" ht="15" customHeight="1">
      <c r="B28" s="97" t="s">
        <v>67</v>
      </c>
      <c r="C28" s="214"/>
      <c r="D28" s="216"/>
      <c r="E28" s="214"/>
      <c r="F28" s="214"/>
      <c r="G28" s="214"/>
      <c r="H28" s="214"/>
      <c r="I28" s="214"/>
      <c r="J28" s="214"/>
      <c r="K28" s="214"/>
      <c r="L28" s="214"/>
      <c r="M28" s="214"/>
      <c r="N28" s="214"/>
      <c r="O28" s="98">
        <f>SUM(C28:N28)</f>
        <v>0</v>
      </c>
    </row>
    <row r="29" spans="2:15" s="111" customFormat="1" ht="15" customHeight="1">
      <c r="B29" s="107" t="s">
        <v>64</v>
      </c>
      <c r="C29" s="214"/>
      <c r="D29" s="214"/>
      <c r="E29" s="214"/>
      <c r="F29" s="214"/>
      <c r="G29" s="214"/>
      <c r="H29" s="214"/>
      <c r="I29" s="214"/>
      <c r="J29" s="214"/>
      <c r="K29" s="214"/>
      <c r="L29" s="214"/>
      <c r="M29" s="214"/>
      <c r="N29" s="214"/>
      <c r="O29" s="98">
        <f>SUM(C29:N29)</f>
        <v>0</v>
      </c>
    </row>
    <row r="30" spans="2:256" s="111" customFormat="1" ht="15" customHeight="1">
      <c r="B30" s="119" t="s">
        <v>65</v>
      </c>
      <c r="C30" s="237"/>
      <c r="D30" s="237"/>
      <c r="E30" s="237"/>
      <c r="F30" s="237"/>
      <c r="G30" s="237"/>
      <c r="H30" s="237"/>
      <c r="I30" s="237"/>
      <c r="J30" s="237"/>
      <c r="K30" s="237"/>
      <c r="L30" s="237"/>
      <c r="M30" s="237"/>
      <c r="N30" s="237"/>
      <c r="O30" s="120">
        <f>SUM(C30:N30)</f>
        <v>0</v>
      </c>
      <c r="P30" s="113"/>
      <c r="Q30" s="114"/>
      <c r="R30" s="114"/>
      <c r="S30" s="114"/>
      <c r="T30" s="114"/>
      <c r="U30" s="114"/>
      <c r="V30" s="114"/>
      <c r="W30" s="114"/>
      <c r="X30" s="114"/>
      <c r="Y30" s="114"/>
      <c r="Z30" s="114"/>
      <c r="AA30" s="114"/>
      <c r="AB30" s="114"/>
      <c r="AC30" s="114"/>
      <c r="AD30" s="113"/>
      <c r="AE30" s="114"/>
      <c r="AF30" s="114"/>
      <c r="AG30" s="114"/>
      <c r="AH30" s="114"/>
      <c r="AI30" s="114"/>
      <c r="AJ30" s="114"/>
      <c r="AK30" s="114"/>
      <c r="AL30" s="114"/>
      <c r="AM30" s="114"/>
      <c r="AN30" s="114"/>
      <c r="AO30" s="114"/>
      <c r="AP30" s="114"/>
      <c r="AQ30" s="114"/>
      <c r="AR30" s="113"/>
      <c r="AS30" s="114"/>
      <c r="AT30" s="114"/>
      <c r="AU30" s="114"/>
      <c r="AV30" s="114"/>
      <c r="AW30" s="114"/>
      <c r="AX30" s="114"/>
      <c r="AY30" s="114"/>
      <c r="AZ30" s="114"/>
      <c r="BA30" s="114"/>
      <c r="BB30" s="114"/>
      <c r="BC30" s="114"/>
      <c r="BD30" s="114"/>
      <c r="BE30" s="114"/>
      <c r="BF30" s="113"/>
      <c r="BG30" s="114"/>
      <c r="BH30" s="114"/>
      <c r="BI30" s="114"/>
      <c r="BJ30" s="114"/>
      <c r="BK30" s="114"/>
      <c r="BL30" s="114"/>
      <c r="BM30" s="114"/>
      <c r="BN30" s="114"/>
      <c r="BO30" s="114"/>
      <c r="BP30" s="114"/>
      <c r="BQ30" s="114"/>
      <c r="BR30" s="114"/>
      <c r="BS30" s="114"/>
      <c r="BT30" s="113"/>
      <c r="BU30" s="114"/>
      <c r="BV30" s="114"/>
      <c r="BW30" s="114"/>
      <c r="BX30" s="114"/>
      <c r="BY30" s="114"/>
      <c r="BZ30" s="114"/>
      <c r="CA30" s="114"/>
      <c r="CB30" s="114"/>
      <c r="CC30" s="114"/>
      <c r="CD30" s="114"/>
      <c r="CE30" s="114"/>
      <c r="CF30" s="114"/>
      <c r="CG30" s="114"/>
      <c r="CH30" s="113"/>
      <c r="CI30" s="114"/>
      <c r="CJ30" s="114"/>
      <c r="CK30" s="114"/>
      <c r="CL30" s="114"/>
      <c r="CM30" s="114"/>
      <c r="CN30" s="114"/>
      <c r="CO30" s="114"/>
      <c r="CP30" s="114"/>
      <c r="CQ30" s="114"/>
      <c r="CR30" s="114"/>
      <c r="CS30" s="114"/>
      <c r="CT30" s="114"/>
      <c r="CU30" s="114"/>
      <c r="CV30" s="113"/>
      <c r="CW30" s="114"/>
      <c r="CX30" s="114"/>
      <c r="CY30" s="114"/>
      <c r="CZ30" s="114"/>
      <c r="DA30" s="114"/>
      <c r="DB30" s="114"/>
      <c r="DC30" s="114"/>
      <c r="DD30" s="114"/>
      <c r="DE30" s="114"/>
      <c r="DF30" s="114"/>
      <c r="DG30" s="114"/>
      <c r="DH30" s="114"/>
      <c r="DI30" s="114"/>
      <c r="DJ30" s="113"/>
      <c r="DK30" s="114"/>
      <c r="DL30" s="114"/>
      <c r="DM30" s="114"/>
      <c r="DN30" s="114"/>
      <c r="DO30" s="114"/>
      <c r="DP30" s="114"/>
      <c r="DQ30" s="114"/>
      <c r="DR30" s="114"/>
      <c r="DS30" s="114"/>
      <c r="DT30" s="114"/>
      <c r="DU30" s="114"/>
      <c r="DV30" s="114"/>
      <c r="DW30" s="114"/>
      <c r="DX30" s="113"/>
      <c r="DY30" s="114"/>
      <c r="DZ30" s="114"/>
      <c r="EA30" s="114"/>
      <c r="EB30" s="114"/>
      <c r="EC30" s="114"/>
      <c r="ED30" s="114"/>
      <c r="EE30" s="114"/>
      <c r="EF30" s="114"/>
      <c r="EG30" s="114"/>
      <c r="EH30" s="114"/>
      <c r="EI30" s="114"/>
      <c r="EJ30" s="114"/>
      <c r="EK30" s="114"/>
      <c r="EL30" s="113"/>
      <c r="EM30" s="114"/>
      <c r="EN30" s="114"/>
      <c r="EO30" s="114"/>
      <c r="EP30" s="114"/>
      <c r="EQ30" s="114"/>
      <c r="ER30" s="114"/>
      <c r="ES30" s="114"/>
      <c r="ET30" s="114"/>
      <c r="EU30" s="114"/>
      <c r="EV30" s="114"/>
      <c r="EW30" s="114"/>
      <c r="EX30" s="114"/>
      <c r="EY30" s="114"/>
      <c r="EZ30" s="113"/>
      <c r="FA30" s="114"/>
      <c r="FB30" s="114"/>
      <c r="FC30" s="114"/>
      <c r="FD30" s="114"/>
      <c r="FE30" s="114"/>
      <c r="FF30" s="114"/>
      <c r="FG30" s="114"/>
      <c r="FH30" s="114"/>
      <c r="FI30" s="114"/>
      <c r="FJ30" s="114"/>
      <c r="FK30" s="114"/>
      <c r="FL30" s="114"/>
      <c r="FM30" s="114"/>
      <c r="FN30" s="113"/>
      <c r="FO30" s="114"/>
      <c r="FP30" s="114"/>
      <c r="FQ30" s="114"/>
      <c r="FR30" s="114"/>
      <c r="FS30" s="114"/>
      <c r="FT30" s="114"/>
      <c r="FU30" s="114"/>
      <c r="FV30" s="114"/>
      <c r="FW30" s="114"/>
      <c r="FX30" s="114"/>
      <c r="FY30" s="114"/>
      <c r="FZ30" s="114"/>
      <c r="GA30" s="114"/>
      <c r="GB30" s="113"/>
      <c r="GC30" s="114"/>
      <c r="GD30" s="114"/>
      <c r="GE30" s="114"/>
      <c r="GF30" s="114"/>
      <c r="GG30" s="114"/>
      <c r="GH30" s="114"/>
      <c r="GI30" s="114"/>
      <c r="GJ30" s="114"/>
      <c r="GK30" s="114"/>
      <c r="GL30" s="114"/>
      <c r="GM30" s="114"/>
      <c r="GN30" s="114"/>
      <c r="GO30" s="114"/>
      <c r="GP30" s="113"/>
      <c r="GQ30" s="114"/>
      <c r="GR30" s="114"/>
      <c r="GS30" s="114"/>
      <c r="GT30" s="114"/>
      <c r="GU30" s="114"/>
      <c r="GV30" s="114"/>
      <c r="GW30" s="114"/>
      <c r="GX30" s="114"/>
      <c r="GY30" s="114"/>
      <c r="GZ30" s="114"/>
      <c r="HA30" s="114"/>
      <c r="HB30" s="114"/>
      <c r="HC30" s="114"/>
      <c r="HD30" s="113"/>
      <c r="HE30" s="114"/>
      <c r="HF30" s="114"/>
      <c r="HG30" s="114"/>
      <c r="HH30" s="114"/>
      <c r="HI30" s="114"/>
      <c r="HJ30" s="114"/>
      <c r="HK30" s="114"/>
      <c r="HL30" s="114"/>
      <c r="HM30" s="114"/>
      <c r="HN30" s="114"/>
      <c r="HO30" s="114"/>
      <c r="HP30" s="114"/>
      <c r="HQ30" s="114"/>
      <c r="HR30" s="113"/>
      <c r="HS30" s="114"/>
      <c r="HT30" s="114"/>
      <c r="HU30" s="114"/>
      <c r="HV30" s="114"/>
      <c r="HW30" s="114"/>
      <c r="HX30" s="114"/>
      <c r="HY30" s="114"/>
      <c r="HZ30" s="114"/>
      <c r="IA30" s="114"/>
      <c r="IB30" s="114"/>
      <c r="IC30" s="114"/>
      <c r="ID30" s="114"/>
      <c r="IE30" s="114"/>
      <c r="IF30" s="113"/>
      <c r="IG30" s="114"/>
      <c r="IH30" s="114"/>
      <c r="II30" s="114"/>
      <c r="IJ30" s="114"/>
      <c r="IK30" s="114"/>
      <c r="IL30" s="114"/>
      <c r="IM30" s="114"/>
      <c r="IN30" s="114"/>
      <c r="IO30" s="114"/>
      <c r="IP30" s="114"/>
      <c r="IQ30" s="114"/>
      <c r="IR30" s="114"/>
      <c r="IS30" s="114"/>
      <c r="IT30" s="113"/>
      <c r="IU30" s="114"/>
      <c r="IV30" s="114"/>
    </row>
    <row r="31" spans="2:42" s="111" customFormat="1" ht="15" customHeight="1" thickBot="1">
      <c r="B31" s="121" t="s">
        <v>75</v>
      </c>
      <c r="C31" s="238"/>
      <c r="D31" s="238"/>
      <c r="E31" s="238"/>
      <c r="F31" s="239"/>
      <c r="G31" s="240"/>
      <c r="H31" s="238"/>
      <c r="I31" s="239"/>
      <c r="J31" s="238"/>
      <c r="K31" s="238"/>
      <c r="L31" s="239"/>
      <c r="M31" s="238"/>
      <c r="N31" s="238"/>
      <c r="O31" s="122">
        <f>SUM(D31:N31)</f>
        <v>0</v>
      </c>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row>
    <row r="32" spans="2:15" s="111" customFormat="1" ht="15" customHeight="1" thickBot="1">
      <c r="B32" s="99" t="s">
        <v>74</v>
      </c>
      <c r="C32" s="100">
        <f aca="true" t="shared" si="4" ref="C32:N32">SUM(C9:C31)</f>
        <v>0</v>
      </c>
      <c r="D32" s="100">
        <f t="shared" si="4"/>
        <v>0</v>
      </c>
      <c r="E32" s="100">
        <f t="shared" si="4"/>
        <v>0</v>
      </c>
      <c r="F32" s="100">
        <f t="shared" si="4"/>
        <v>0</v>
      </c>
      <c r="G32" s="100">
        <f t="shared" si="4"/>
        <v>0</v>
      </c>
      <c r="H32" s="100">
        <f t="shared" si="4"/>
        <v>0</v>
      </c>
      <c r="I32" s="100">
        <f t="shared" si="4"/>
        <v>0</v>
      </c>
      <c r="J32" s="100">
        <f t="shared" si="4"/>
        <v>0</v>
      </c>
      <c r="K32" s="100">
        <f t="shared" si="4"/>
        <v>0</v>
      </c>
      <c r="L32" s="100">
        <f t="shared" si="4"/>
        <v>0</v>
      </c>
      <c r="M32" s="100">
        <f t="shared" si="4"/>
        <v>0</v>
      </c>
      <c r="N32" s="100">
        <f t="shared" si="4"/>
        <v>0</v>
      </c>
      <c r="O32" s="101">
        <f>SUM(C32:N32)</f>
        <v>0</v>
      </c>
    </row>
    <row r="33" spans="2:42" s="117" customFormat="1" ht="21.75" customHeight="1" thickBot="1">
      <c r="B33" s="85" t="s">
        <v>76</v>
      </c>
      <c r="C33" s="86">
        <f aca="true" t="shared" si="5" ref="C33:N33">+C5+C8-C32</f>
        <v>0</v>
      </c>
      <c r="D33" s="86">
        <f t="shared" si="5"/>
        <v>0</v>
      </c>
      <c r="E33" s="86">
        <f t="shared" si="5"/>
        <v>0</v>
      </c>
      <c r="F33" s="86">
        <f t="shared" si="5"/>
        <v>0</v>
      </c>
      <c r="G33" s="86">
        <f t="shared" si="5"/>
        <v>0</v>
      </c>
      <c r="H33" s="86">
        <f t="shared" si="5"/>
        <v>0</v>
      </c>
      <c r="I33" s="86">
        <f t="shared" si="5"/>
        <v>0</v>
      </c>
      <c r="J33" s="86">
        <f t="shared" si="5"/>
        <v>0</v>
      </c>
      <c r="K33" s="86">
        <f t="shared" si="5"/>
        <v>0</v>
      </c>
      <c r="L33" s="86">
        <f t="shared" si="5"/>
        <v>0</v>
      </c>
      <c r="M33" s="86">
        <f t="shared" si="5"/>
        <v>0</v>
      </c>
      <c r="N33" s="86">
        <f t="shared" si="5"/>
        <v>0</v>
      </c>
      <c r="O33" s="217">
        <f>+O5+O8-O32</f>
        <v>0</v>
      </c>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row>
    <row r="34" spans="16:42" ht="15" customHeight="1">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row>
    <row r="37" ht="15" customHeight="1">
      <c r="H37" s="87"/>
    </row>
    <row r="38" spans="11:15" ht="15" customHeight="1" hidden="1">
      <c r="K38" s="415" t="s">
        <v>247</v>
      </c>
      <c r="L38" s="416"/>
      <c r="M38" s="416"/>
      <c r="N38" s="416"/>
      <c r="O38" s="417"/>
    </row>
    <row r="39" spans="11:15" ht="15" customHeight="1" hidden="1">
      <c r="K39" s="218"/>
      <c r="L39" s="88"/>
      <c r="M39" s="88"/>
      <c r="N39" s="88"/>
      <c r="O39" s="219"/>
    </row>
    <row r="40" spans="11:15" ht="15" customHeight="1" hidden="1">
      <c r="K40" s="220" t="s">
        <v>222</v>
      </c>
      <c r="L40" s="418" t="s">
        <v>248</v>
      </c>
      <c r="M40" s="418"/>
      <c r="N40" s="418"/>
      <c r="O40" s="419"/>
    </row>
    <row r="41" spans="11:15" ht="15" customHeight="1" hidden="1" thickBot="1">
      <c r="K41" s="221"/>
      <c r="L41" s="111"/>
      <c r="M41" s="111"/>
      <c r="N41" s="111"/>
      <c r="O41" s="222"/>
    </row>
    <row r="42" spans="11:15" ht="15" customHeight="1" hidden="1" thickBot="1">
      <c r="K42" s="221" t="s">
        <v>207</v>
      </c>
      <c r="L42" s="111" t="s">
        <v>249</v>
      </c>
      <c r="M42" s="111"/>
      <c r="N42" s="111"/>
      <c r="O42" s="223" t="str">
        <f>+_xlfn.IFERROR(O8/O32,"-")</f>
        <v>-</v>
      </c>
    </row>
    <row r="43" spans="11:15" ht="15" customHeight="1" hidden="1">
      <c r="K43" s="221"/>
      <c r="L43" s="111"/>
      <c r="M43" s="111"/>
      <c r="N43" s="111"/>
      <c r="O43" s="222"/>
    </row>
    <row r="44" spans="11:15" ht="15" customHeight="1" hidden="1">
      <c r="K44" s="221" t="s">
        <v>209</v>
      </c>
      <c r="L44" s="111" t="s">
        <v>250</v>
      </c>
      <c r="M44" s="111" t="s">
        <v>253</v>
      </c>
      <c r="N44" s="111" t="s">
        <v>252</v>
      </c>
      <c r="O44" s="224" t="str">
        <f>IF($O$42&gt;1,"20 punts"," ")</f>
        <v>20 punts</v>
      </c>
    </row>
    <row r="45" spans="11:15" ht="15" customHeight="1" hidden="1">
      <c r="K45" s="221"/>
      <c r="L45" s="111" t="s">
        <v>251</v>
      </c>
      <c r="M45" s="111" t="s">
        <v>254</v>
      </c>
      <c r="N45" s="111" t="s">
        <v>220</v>
      </c>
      <c r="O45" s="225" t="str">
        <f>IF(($O$42&gt;0.5)*AND($O$42&lt;1),"5 punts"," ")</f>
        <v> </v>
      </c>
    </row>
    <row r="46" spans="11:15" ht="15" customHeight="1" hidden="1">
      <c r="K46" s="226"/>
      <c r="L46" s="227" t="s">
        <v>228</v>
      </c>
      <c r="M46" s="227" t="s">
        <v>255</v>
      </c>
      <c r="N46" s="227" t="s">
        <v>218</v>
      </c>
      <c r="O46" s="228" t="str">
        <f>IF($O$42&lt;0.5,"0 punts"," ")</f>
        <v> </v>
      </c>
    </row>
    <row r="48" spans="4:5" ht="15" customHeight="1">
      <c r="D48" s="88"/>
      <c r="E48" s="88"/>
    </row>
    <row r="49" spans="4:5" ht="15" customHeight="1">
      <c r="D49" s="88"/>
      <c r="E49" s="88"/>
    </row>
    <row r="50" spans="3:14" ht="15" customHeight="1">
      <c r="C50" s="88"/>
      <c r="F50" s="88"/>
      <c r="G50" s="88"/>
      <c r="H50" s="88"/>
      <c r="I50" s="88"/>
      <c r="J50" s="88"/>
      <c r="K50" s="88"/>
      <c r="L50" s="88"/>
      <c r="M50" s="88"/>
      <c r="N50" s="88"/>
    </row>
    <row r="51" spans="3:14" ht="15" customHeight="1">
      <c r="C51" s="88"/>
      <c r="F51" s="88"/>
      <c r="G51" s="88"/>
      <c r="H51" s="88"/>
      <c r="I51" s="88"/>
      <c r="J51" s="88"/>
      <c r="K51" s="88"/>
      <c r="L51" s="88"/>
      <c r="M51" s="88"/>
      <c r="N51" s="88"/>
    </row>
    <row r="52" spans="3:14" ht="15" customHeight="1">
      <c r="C52" s="88"/>
      <c r="F52" s="88"/>
      <c r="G52" s="88"/>
      <c r="H52" s="88"/>
      <c r="I52" s="88"/>
      <c r="J52" s="88"/>
      <c r="K52" s="88"/>
      <c r="L52" s="88"/>
      <c r="M52" s="88"/>
      <c r="N52" s="88"/>
    </row>
    <row r="53" spans="3:14" ht="15" customHeight="1">
      <c r="C53" s="88"/>
      <c r="F53" s="88"/>
      <c r="G53" s="88"/>
      <c r="H53" s="88"/>
      <c r="I53" s="88"/>
      <c r="J53" s="88"/>
      <c r="K53" s="88"/>
      <c r="L53" s="88"/>
      <c r="M53" s="88"/>
      <c r="N53" s="88"/>
    </row>
    <row r="54" spans="3:14" ht="15" customHeight="1">
      <c r="C54" s="88"/>
      <c r="F54" s="88"/>
      <c r="G54" s="88"/>
      <c r="H54" s="88"/>
      <c r="I54" s="88"/>
      <c r="J54" s="88"/>
      <c r="K54" s="88"/>
      <c r="L54" s="88"/>
      <c r="M54" s="88"/>
      <c r="N54" s="88"/>
    </row>
    <row r="56" spans="3:14" ht="15" customHeight="1">
      <c r="C56" s="88"/>
      <c r="F56" s="88"/>
      <c r="G56" s="88"/>
      <c r="H56" s="88"/>
      <c r="I56" s="88"/>
      <c r="J56" s="88"/>
      <c r="K56" s="88"/>
      <c r="L56" s="88"/>
      <c r="M56" s="88"/>
      <c r="N56" s="88"/>
    </row>
    <row r="57" spans="3:14" ht="15" customHeight="1">
      <c r="C57" s="88"/>
      <c r="F57" s="88"/>
      <c r="G57" s="88"/>
      <c r="H57" s="88"/>
      <c r="I57" s="88"/>
      <c r="J57" s="88"/>
      <c r="K57" s="88"/>
      <c r="L57" s="88"/>
      <c r="M57" s="88"/>
      <c r="N57" s="88"/>
    </row>
    <row r="59" ht="15" customHeight="1">
      <c r="E59" s="89"/>
    </row>
    <row r="67" spans="6:14" ht="15" customHeight="1">
      <c r="F67" s="90"/>
      <c r="I67" s="90"/>
      <c r="K67" s="89"/>
      <c r="L67" s="90"/>
      <c r="N67" s="89"/>
    </row>
  </sheetData>
  <sheetProtection password="EB39" sheet="1" objects="1" scenarios="1"/>
  <mergeCells count="2">
    <mergeCell ref="K38:O38"/>
    <mergeCell ref="L40:O40"/>
  </mergeCells>
  <printOptions/>
  <pageMargins left="0.3" right="0.31" top="0.78" bottom="1.21" header="0.45" footer="0"/>
  <pageSetup fitToHeight="1" fitToWidth="1" horizontalDpi="300" verticalDpi="300" orientation="landscape" paperSize="9" scale="64" r:id="rId4"/>
  <headerFooter alignWithMargins="0">
    <oddHeader>&amp;L&amp;"Tahoma,Normal"&amp;12&amp;K06-045&amp;F&amp;R&amp;G</oddHeader>
    <oddFooter>&amp;C&amp;A</oddFooter>
  </headerFooter>
  <legacyDrawing r:id="rId2"/>
  <legacyDrawingHF r:id="rId3"/>
</worksheet>
</file>

<file path=xl/worksheets/sheet3.xml><?xml version="1.0" encoding="utf-8"?>
<worksheet xmlns="http://schemas.openxmlformats.org/spreadsheetml/2006/main" xmlns:r="http://schemas.openxmlformats.org/officeDocument/2006/relationships">
  <sheetPr>
    <pageSetUpPr fitToPage="1"/>
  </sheetPr>
  <dimension ref="B4:J52"/>
  <sheetViews>
    <sheetView showGridLines="0" view="pageLayout" zoomScaleNormal="80" workbookViewId="0" topLeftCell="A1">
      <selection activeCell="B4" sqref="B4:G4"/>
    </sheetView>
  </sheetViews>
  <sheetFormatPr defaultColWidth="11.57421875" defaultRowHeight="12.75"/>
  <cols>
    <col min="1" max="1" width="11.57421875" style="94" customWidth="1"/>
    <col min="2" max="2" width="45.8515625" style="94" bestFit="1" customWidth="1"/>
    <col min="3" max="7" width="17.8515625" style="94" customWidth="1"/>
    <col min="8" max="16384" width="11.57421875" style="94" customWidth="1"/>
  </cols>
  <sheetData>
    <row r="1" ht="26.25" customHeight="1"/>
    <row r="2" ht="26.25" customHeight="1"/>
    <row r="3" ht="26.25" customHeight="1"/>
    <row r="4" spans="2:10" ht="22.5">
      <c r="B4" s="420" t="s">
        <v>402</v>
      </c>
      <c r="C4" s="420"/>
      <c r="D4" s="420"/>
      <c r="E4" s="420"/>
      <c r="F4" s="420"/>
      <c r="G4" s="420"/>
      <c r="H4" s="127"/>
      <c r="I4" s="127"/>
      <c r="J4" s="127"/>
    </row>
    <row r="5" ht="15.75" thickBot="1"/>
    <row r="6" spans="2:7" ht="18.75">
      <c r="B6" s="139" t="s">
        <v>31</v>
      </c>
      <c r="C6" s="140" t="s">
        <v>134</v>
      </c>
      <c r="D6" s="141" t="s">
        <v>135</v>
      </c>
      <c r="E6" s="141" t="s">
        <v>136</v>
      </c>
      <c r="F6" s="141" t="s">
        <v>398</v>
      </c>
      <c r="G6" s="142" t="s">
        <v>399</v>
      </c>
    </row>
    <row r="7" spans="2:7" ht="15.75" customHeight="1">
      <c r="B7" s="143" t="s">
        <v>117</v>
      </c>
      <c r="C7" s="128"/>
      <c r="D7" s="133"/>
      <c r="E7" s="133"/>
      <c r="F7" s="133"/>
      <c r="G7" s="144"/>
    </row>
    <row r="8" spans="2:7" ht="15.75" customHeight="1">
      <c r="B8" s="145" t="s">
        <v>129</v>
      </c>
      <c r="C8" s="168"/>
      <c r="D8" s="169"/>
      <c r="E8" s="169"/>
      <c r="F8" s="169"/>
      <c r="G8" s="170"/>
    </row>
    <row r="9" spans="2:7" ht="15.75" customHeight="1">
      <c r="B9" s="145" t="s">
        <v>66</v>
      </c>
      <c r="C9" s="171"/>
      <c r="D9" s="172"/>
      <c r="E9" s="172"/>
      <c r="F9" s="172"/>
      <c r="G9" s="173"/>
    </row>
    <row r="10" spans="2:7" ht="15.75" customHeight="1">
      <c r="B10" s="143" t="s">
        <v>137</v>
      </c>
      <c r="C10" s="129">
        <f>+C8+C9</f>
        <v>0</v>
      </c>
      <c r="D10" s="134">
        <f>+D8+D9</f>
        <v>0</v>
      </c>
      <c r="E10" s="134">
        <f>+E8+E9</f>
        <v>0</v>
      </c>
      <c r="F10" s="134">
        <f>+F8+F9</f>
        <v>0</v>
      </c>
      <c r="G10" s="146">
        <f>+G8+G9</f>
        <v>0</v>
      </c>
    </row>
    <row r="11" spans="2:7" ht="15.75" customHeight="1">
      <c r="B11" s="147"/>
      <c r="C11" s="111"/>
      <c r="D11" s="135"/>
      <c r="E11" s="135"/>
      <c r="F11" s="135"/>
      <c r="G11" s="148"/>
    </row>
    <row r="12" spans="2:7" ht="15.75" customHeight="1">
      <c r="B12" s="149" t="s">
        <v>118</v>
      </c>
      <c r="C12" s="130"/>
      <c r="D12" s="136"/>
      <c r="E12" s="136"/>
      <c r="F12" s="136"/>
      <c r="G12" s="150"/>
    </row>
    <row r="13" spans="2:7" ht="15.75" customHeight="1">
      <c r="B13" s="151" t="s">
        <v>121</v>
      </c>
      <c r="C13" s="129">
        <f>+C14</f>
        <v>0</v>
      </c>
      <c r="D13" s="134">
        <f>+D14</f>
        <v>0</v>
      </c>
      <c r="E13" s="134">
        <f>+E14</f>
        <v>0</v>
      </c>
      <c r="F13" s="134">
        <f>+F14</f>
        <v>0</v>
      </c>
      <c r="G13" s="146">
        <f>+G14</f>
        <v>0</v>
      </c>
    </row>
    <row r="14" spans="2:7" ht="15.75" customHeight="1">
      <c r="B14" s="152" t="s">
        <v>121</v>
      </c>
      <c r="C14" s="174"/>
      <c r="D14" s="175">
        <v>0</v>
      </c>
      <c r="E14" s="175">
        <v>0</v>
      </c>
      <c r="F14" s="175">
        <v>0</v>
      </c>
      <c r="G14" s="176">
        <v>0</v>
      </c>
    </row>
    <row r="15" spans="2:7" ht="15.75" customHeight="1">
      <c r="B15" s="151" t="s">
        <v>119</v>
      </c>
      <c r="C15" s="129">
        <f>+C16</f>
        <v>0</v>
      </c>
      <c r="D15" s="134">
        <f>+D16</f>
        <v>0</v>
      </c>
      <c r="E15" s="134">
        <f>+E16</f>
        <v>0</v>
      </c>
      <c r="F15" s="134">
        <f>+F16</f>
        <v>0</v>
      </c>
      <c r="G15" s="146">
        <f>+G16</f>
        <v>0</v>
      </c>
    </row>
    <row r="16" spans="2:7" ht="15.75" customHeight="1">
      <c r="B16" s="152" t="s">
        <v>140</v>
      </c>
      <c r="C16" s="171"/>
      <c r="D16" s="172"/>
      <c r="E16" s="172"/>
      <c r="F16" s="172"/>
      <c r="G16" s="173"/>
    </row>
    <row r="17" spans="2:7" ht="15.75" customHeight="1">
      <c r="B17" s="151" t="s">
        <v>114</v>
      </c>
      <c r="C17" s="129">
        <f>SUM(C18:C21)</f>
        <v>0</v>
      </c>
      <c r="D17" s="134">
        <f>SUM(D18:D21)</f>
        <v>0</v>
      </c>
      <c r="E17" s="134">
        <f>SUM(E18:E21)</f>
        <v>0</v>
      </c>
      <c r="F17" s="134">
        <f>SUM(F18:F21)</f>
        <v>0</v>
      </c>
      <c r="G17" s="146">
        <f>SUM(G18:G21)</f>
        <v>0</v>
      </c>
    </row>
    <row r="18" spans="2:7" ht="15.75" customHeight="1">
      <c r="B18" s="152" t="s">
        <v>56</v>
      </c>
      <c r="C18" s="174"/>
      <c r="D18" s="175"/>
      <c r="E18" s="175"/>
      <c r="F18" s="175"/>
      <c r="G18" s="176"/>
    </row>
    <row r="19" spans="2:7" ht="15.75" customHeight="1">
      <c r="B19" s="152" t="s">
        <v>32</v>
      </c>
      <c r="C19" s="174"/>
      <c r="D19" s="174"/>
      <c r="E19" s="174"/>
      <c r="F19" s="174"/>
      <c r="G19" s="177"/>
    </row>
    <row r="20" spans="2:7" ht="15.75" customHeight="1">
      <c r="B20" s="152" t="s">
        <v>33</v>
      </c>
      <c r="C20" s="174"/>
      <c r="D20" s="175"/>
      <c r="E20" s="175"/>
      <c r="F20" s="175"/>
      <c r="G20" s="176"/>
    </row>
    <row r="21" spans="2:7" ht="15.75" customHeight="1">
      <c r="B21" s="152" t="s">
        <v>34</v>
      </c>
      <c r="C21" s="174"/>
      <c r="D21" s="175"/>
      <c r="E21" s="175"/>
      <c r="F21" s="175"/>
      <c r="G21" s="176"/>
    </row>
    <row r="22" spans="2:7" ht="15.75" customHeight="1">
      <c r="B22" s="151" t="s">
        <v>120</v>
      </c>
      <c r="C22" s="129">
        <f>SUM(C23:C34)</f>
        <v>0</v>
      </c>
      <c r="D22" s="134">
        <f>SUM(D23:D34)</f>
        <v>0</v>
      </c>
      <c r="E22" s="134">
        <f>SUM(E23:E34)</f>
        <v>0</v>
      </c>
      <c r="F22" s="134">
        <f>SUM(F23:F34)</f>
        <v>0</v>
      </c>
      <c r="G22" s="146">
        <f>SUM(G23:G34)</f>
        <v>0</v>
      </c>
    </row>
    <row r="23" spans="2:7" ht="15.75" customHeight="1">
      <c r="B23" s="154" t="s">
        <v>35</v>
      </c>
      <c r="C23" s="174"/>
      <c r="D23" s="174"/>
      <c r="E23" s="174"/>
      <c r="F23" s="174"/>
      <c r="G23" s="177"/>
    </row>
    <row r="24" spans="2:7" s="108" customFormat="1" ht="15">
      <c r="B24" s="154" t="s">
        <v>69</v>
      </c>
      <c r="C24" s="174"/>
      <c r="D24" s="175"/>
      <c r="E24" s="175"/>
      <c r="F24" s="175"/>
      <c r="G24" s="176"/>
    </row>
    <row r="25" spans="2:7" ht="15.75" customHeight="1">
      <c r="B25" s="154" t="s">
        <v>122</v>
      </c>
      <c r="C25" s="174"/>
      <c r="D25" s="175"/>
      <c r="E25" s="175"/>
      <c r="F25" s="175"/>
      <c r="G25" s="176"/>
    </row>
    <row r="26" spans="2:7" ht="15.75" customHeight="1">
      <c r="B26" s="154" t="s">
        <v>36</v>
      </c>
      <c r="C26" s="174"/>
      <c r="D26" s="175"/>
      <c r="E26" s="175"/>
      <c r="F26" s="175"/>
      <c r="G26" s="176"/>
    </row>
    <row r="27" spans="2:7" ht="15">
      <c r="B27" s="154" t="s">
        <v>123</v>
      </c>
      <c r="C27" s="174"/>
      <c r="D27" s="175"/>
      <c r="E27" s="175"/>
      <c r="F27" s="175"/>
      <c r="G27" s="176"/>
    </row>
    <row r="28" spans="2:7" ht="15">
      <c r="B28" s="154" t="s">
        <v>124</v>
      </c>
      <c r="C28" s="174"/>
      <c r="D28" s="175"/>
      <c r="E28" s="175"/>
      <c r="F28" s="175"/>
      <c r="G28" s="176"/>
    </row>
    <row r="29" spans="2:7" ht="15">
      <c r="B29" s="154" t="s">
        <v>23</v>
      </c>
      <c r="C29" s="174"/>
      <c r="D29" s="175"/>
      <c r="E29" s="175"/>
      <c r="F29" s="175"/>
      <c r="G29" s="176"/>
    </row>
    <row r="30" spans="2:7" ht="15.75" customHeight="1">
      <c r="B30" s="154" t="s">
        <v>37</v>
      </c>
      <c r="C30" s="174"/>
      <c r="D30" s="175"/>
      <c r="E30" s="175"/>
      <c r="F30" s="175"/>
      <c r="G30" s="176"/>
    </row>
    <row r="31" spans="2:7" ht="15.75" customHeight="1">
      <c r="B31" s="154" t="s">
        <v>24</v>
      </c>
      <c r="C31" s="174"/>
      <c r="D31" s="175"/>
      <c r="E31" s="175"/>
      <c r="F31" s="175"/>
      <c r="G31" s="176"/>
    </row>
    <row r="32" spans="2:7" ht="12.75" customHeight="1">
      <c r="B32" s="154" t="s">
        <v>43</v>
      </c>
      <c r="C32" s="174"/>
      <c r="D32" s="175"/>
      <c r="E32" s="175"/>
      <c r="F32" s="175"/>
      <c r="G32" s="176"/>
    </row>
    <row r="33" spans="2:7" ht="15">
      <c r="B33" s="154" t="s">
        <v>24</v>
      </c>
      <c r="C33" s="174"/>
      <c r="D33" s="175"/>
      <c r="E33" s="175"/>
      <c r="F33" s="175"/>
      <c r="G33" s="176"/>
    </row>
    <row r="34" spans="2:7" ht="15">
      <c r="B34" s="155" t="s">
        <v>67</v>
      </c>
      <c r="C34" s="178"/>
      <c r="D34" s="179"/>
      <c r="E34" s="179"/>
      <c r="F34" s="179"/>
      <c r="G34" s="180"/>
    </row>
    <row r="35" spans="2:7" ht="15">
      <c r="B35" s="156" t="s">
        <v>115</v>
      </c>
      <c r="C35" s="181"/>
      <c r="D35" s="182"/>
      <c r="E35" s="182"/>
      <c r="F35" s="182"/>
      <c r="G35" s="183"/>
    </row>
    <row r="36" spans="2:7" ht="15">
      <c r="B36" s="151" t="s">
        <v>125</v>
      </c>
      <c r="C36" s="171"/>
      <c r="D36" s="172"/>
      <c r="E36" s="172"/>
      <c r="F36" s="172"/>
      <c r="G36" s="173"/>
    </row>
    <row r="37" spans="2:7" ht="15">
      <c r="B37" s="149" t="s">
        <v>126</v>
      </c>
      <c r="C37" s="129">
        <f>+C13+C15+C17+C22+C35+C36</f>
        <v>0</v>
      </c>
      <c r="D37" s="134">
        <f>+D13+D15+D17+D22+D35+D36</f>
        <v>0</v>
      </c>
      <c r="E37" s="134">
        <f>+E13+E15+E17+E22+E35+E36</f>
        <v>0</v>
      </c>
      <c r="F37" s="134">
        <f>+F13+F15+F17+F22+F35+F36</f>
        <v>0</v>
      </c>
      <c r="G37" s="146">
        <f>+G13+G15+G17+G22+G35+G36</f>
        <v>0</v>
      </c>
    </row>
    <row r="38" spans="2:7" ht="3.75" customHeight="1">
      <c r="B38" s="157"/>
      <c r="C38" s="131"/>
      <c r="D38" s="137"/>
      <c r="E38" s="137"/>
      <c r="F38" s="137"/>
      <c r="G38" s="153"/>
    </row>
    <row r="39" spans="2:7" ht="15">
      <c r="B39" s="158" t="s">
        <v>116</v>
      </c>
      <c r="C39" s="129">
        <f>+C10-C37</f>
        <v>0</v>
      </c>
      <c r="D39" s="134">
        <f>+D10-D37</f>
        <v>0</v>
      </c>
      <c r="E39" s="134">
        <f>+E10-E37</f>
        <v>0</v>
      </c>
      <c r="F39" s="134">
        <f>+F10-F37</f>
        <v>0</v>
      </c>
      <c r="G39" s="146">
        <f>+G10-G37</f>
        <v>0</v>
      </c>
    </row>
    <row r="40" spans="2:7" ht="3.75" customHeight="1">
      <c r="B40" s="157"/>
      <c r="C40" s="131"/>
      <c r="D40" s="137"/>
      <c r="E40" s="137"/>
      <c r="F40" s="137"/>
      <c r="G40" s="153"/>
    </row>
    <row r="41" spans="2:7" ht="15">
      <c r="B41" s="159" t="s">
        <v>139</v>
      </c>
      <c r="C41" s="171"/>
      <c r="D41" s="172"/>
      <c r="E41" s="172"/>
      <c r="F41" s="172"/>
      <c r="G41" s="173"/>
    </row>
    <row r="42" spans="2:7" ht="15">
      <c r="B42" s="158" t="s">
        <v>138</v>
      </c>
      <c r="C42" s="129">
        <f>+C39-C41</f>
        <v>0</v>
      </c>
      <c r="D42" s="134">
        <f>+D39-D41</f>
        <v>0</v>
      </c>
      <c r="E42" s="134">
        <f>+E39-E41</f>
        <v>0</v>
      </c>
      <c r="F42" s="134">
        <f>+F39-F41</f>
        <v>0</v>
      </c>
      <c r="G42" s="146">
        <f>+G39-G41</f>
        <v>0</v>
      </c>
    </row>
    <row r="43" spans="2:7" ht="3" customHeight="1">
      <c r="B43" s="157"/>
      <c r="C43" s="131"/>
      <c r="D43" s="137"/>
      <c r="E43" s="137"/>
      <c r="F43" s="137"/>
      <c r="G43" s="153"/>
    </row>
    <row r="44" spans="2:7" ht="15">
      <c r="B44" s="159" t="s">
        <v>130</v>
      </c>
      <c r="C44" s="129">
        <f>+C45-C46</f>
        <v>0</v>
      </c>
      <c r="D44" s="134">
        <f>+D45-D46</f>
        <v>0</v>
      </c>
      <c r="E44" s="134">
        <f>+E45-E46</f>
        <v>0</v>
      </c>
      <c r="F44" s="134">
        <f>+F45-F46</f>
        <v>0</v>
      </c>
      <c r="G44" s="146">
        <f>+G45-G46</f>
        <v>0</v>
      </c>
    </row>
    <row r="45" spans="2:7" ht="15">
      <c r="B45" s="154" t="s">
        <v>127</v>
      </c>
      <c r="C45" s="174"/>
      <c r="D45" s="175"/>
      <c r="E45" s="175"/>
      <c r="F45" s="175"/>
      <c r="G45" s="176"/>
    </row>
    <row r="46" spans="2:7" ht="15">
      <c r="B46" s="154" t="s">
        <v>128</v>
      </c>
      <c r="C46" s="174"/>
      <c r="D46" s="175"/>
      <c r="E46" s="175"/>
      <c r="F46" s="175"/>
      <c r="G46" s="176"/>
    </row>
    <row r="47" spans="2:7" ht="15">
      <c r="B47" s="158" t="s">
        <v>131</v>
      </c>
      <c r="C47" s="132">
        <f>+C42+C44</f>
        <v>0</v>
      </c>
      <c r="D47" s="138">
        <f>+D42+D44</f>
        <v>0</v>
      </c>
      <c r="E47" s="138">
        <f>+E42+E44</f>
        <v>0</v>
      </c>
      <c r="F47" s="138">
        <f>+F42+F44</f>
        <v>0</v>
      </c>
      <c r="G47" s="160">
        <f>+G42+G44</f>
        <v>0</v>
      </c>
    </row>
    <row r="48" spans="2:7" ht="2.25" customHeight="1">
      <c r="B48" s="157"/>
      <c r="C48" s="131"/>
      <c r="D48" s="137"/>
      <c r="E48" s="137"/>
      <c r="F48" s="137"/>
      <c r="G48" s="153"/>
    </row>
    <row r="49" spans="2:7" ht="15">
      <c r="B49" s="161" t="s">
        <v>132</v>
      </c>
      <c r="C49" s="171"/>
      <c r="D49" s="172"/>
      <c r="E49" s="172"/>
      <c r="F49" s="172"/>
      <c r="G49" s="173"/>
    </row>
    <row r="50" spans="2:7" ht="15.75" thickBot="1">
      <c r="B50" s="162" t="s">
        <v>133</v>
      </c>
      <c r="C50" s="163">
        <f>+C47-C49</f>
        <v>0</v>
      </c>
      <c r="D50" s="164">
        <f>+D47-D49</f>
        <v>0</v>
      </c>
      <c r="E50" s="164">
        <f>+E47-E49</f>
        <v>0</v>
      </c>
      <c r="F50" s="164">
        <f>+F47-F49</f>
        <v>0</v>
      </c>
      <c r="G50" s="165">
        <f>+G47-G49</f>
        <v>0</v>
      </c>
    </row>
    <row r="51" ht="15"/>
    <row r="52" ht="15">
      <c r="B52" s="185" t="s">
        <v>200</v>
      </c>
    </row>
  </sheetData>
  <sheetProtection password="EB39" sheet="1"/>
  <mergeCells count="1">
    <mergeCell ref="B4:G4"/>
  </mergeCells>
  <conditionalFormatting sqref="C47">
    <cfRule type="cellIs" priority="14" dxfId="0" operator="lessThan" stopIfTrue="1">
      <formula>0</formula>
    </cfRule>
  </conditionalFormatting>
  <conditionalFormatting sqref="C50">
    <cfRule type="cellIs" priority="13" dxfId="0" operator="lessThan" stopIfTrue="1">
      <formula>0</formula>
    </cfRule>
  </conditionalFormatting>
  <conditionalFormatting sqref="D47">
    <cfRule type="cellIs" priority="12" dxfId="0" operator="lessThan" stopIfTrue="1">
      <formula>0</formula>
    </cfRule>
  </conditionalFormatting>
  <conditionalFormatting sqref="D50">
    <cfRule type="cellIs" priority="11" dxfId="0" operator="lessThan" stopIfTrue="1">
      <formula>0</formula>
    </cfRule>
  </conditionalFormatting>
  <conditionalFormatting sqref="G47">
    <cfRule type="cellIs" priority="10" dxfId="0" operator="lessThan" stopIfTrue="1">
      <formula>0</formula>
    </cfRule>
  </conditionalFormatting>
  <conditionalFormatting sqref="G50">
    <cfRule type="cellIs" priority="9" dxfId="0" operator="lessThan" stopIfTrue="1">
      <formula>0</formula>
    </cfRule>
  </conditionalFormatting>
  <conditionalFormatting sqref="E47">
    <cfRule type="cellIs" priority="4" dxfId="0" operator="lessThan" stopIfTrue="1">
      <formula>0</formula>
    </cfRule>
  </conditionalFormatting>
  <conditionalFormatting sqref="E50">
    <cfRule type="cellIs" priority="3" dxfId="0" operator="lessThan" stopIfTrue="1">
      <formula>0</formula>
    </cfRule>
  </conditionalFormatting>
  <conditionalFormatting sqref="F47">
    <cfRule type="cellIs" priority="2" dxfId="0" operator="lessThan" stopIfTrue="1">
      <formula>0</formula>
    </cfRule>
  </conditionalFormatting>
  <conditionalFormatting sqref="F50">
    <cfRule type="cellIs" priority="1" dxfId="0" operator="lessThan" stopIfTrue="1">
      <formula>0</formula>
    </cfRule>
  </conditionalFormatting>
  <printOptions/>
  <pageMargins left="0.26" right="0.8" top="0.57" bottom="0.97" header="0.36" footer="0"/>
  <pageSetup fitToHeight="1" fitToWidth="1" horizontalDpi="300" verticalDpi="300" orientation="portrait" paperSize="9" scale="64" r:id="rId4"/>
  <headerFooter alignWithMargins="0">
    <oddHeader>&amp;L&amp;"Tahoma,Normal"&amp;13&amp;K06-046&amp;F&amp;R&amp;G</oddHeader>
    <oddFooter>&amp;C&amp;A</oddFooter>
  </headerFooter>
  <legacyDrawing r:id="rId2"/>
  <legacyDrawingHF r:id="rId3"/>
</worksheet>
</file>

<file path=xl/worksheets/sheet4.xml><?xml version="1.0" encoding="utf-8"?>
<worksheet xmlns="http://schemas.openxmlformats.org/spreadsheetml/2006/main" xmlns:r="http://schemas.openxmlformats.org/officeDocument/2006/relationships">
  <sheetPr>
    <pageSetUpPr fitToPage="1"/>
  </sheetPr>
  <dimension ref="A1:AN76"/>
  <sheetViews>
    <sheetView zoomScale="80" zoomScaleNormal="80" zoomScalePageLayoutView="0" workbookViewId="0" topLeftCell="A1">
      <selection activeCell="A1" sqref="A1"/>
    </sheetView>
  </sheetViews>
  <sheetFormatPr defaultColWidth="11.57421875" defaultRowHeight="12.75"/>
  <cols>
    <col min="1" max="1" width="7.140625" style="0" customWidth="1"/>
    <col min="2" max="2" width="17.140625" style="0" customWidth="1"/>
    <col min="3" max="3" width="12.140625" style="0" customWidth="1"/>
    <col min="4" max="5" width="11.421875" style="0" customWidth="1"/>
    <col min="6" max="6" width="10.8515625" style="0" customWidth="1"/>
    <col min="7" max="7" width="12.7109375" style="0" customWidth="1"/>
    <col min="8" max="8" width="11.140625" style="0" customWidth="1"/>
    <col min="9" max="40" width="11.421875" style="12" customWidth="1"/>
  </cols>
  <sheetData>
    <row r="1" spans="1:8" ht="30" customHeight="1" thickBot="1">
      <c r="A1" s="38" t="s">
        <v>62</v>
      </c>
      <c r="B1" s="39"/>
      <c r="C1" s="39"/>
      <c r="D1" s="40"/>
      <c r="E1" s="40"/>
      <c r="F1" s="39"/>
      <c r="G1" s="40"/>
      <c r="H1" s="41">
        <f ca="1">+TODAY()</f>
        <v>43014</v>
      </c>
    </row>
    <row r="2" spans="1:8" ht="12.75">
      <c r="A2" s="14"/>
      <c r="B2" s="13"/>
      <c r="C2" s="13"/>
      <c r="D2" s="13"/>
      <c r="E2" s="13"/>
      <c r="F2" s="13"/>
      <c r="G2" s="13"/>
      <c r="H2" s="15"/>
    </row>
    <row r="3" spans="1:8" ht="12.75">
      <c r="A3" s="16" t="s">
        <v>1</v>
      </c>
      <c r="B3" s="12"/>
      <c r="C3" s="7">
        <f>+'Inversió i finançament'!C26</f>
        <v>0</v>
      </c>
      <c r="D3" s="12"/>
      <c r="E3" s="12" t="s">
        <v>2</v>
      </c>
      <c r="F3" s="12"/>
      <c r="G3" s="8">
        <f>+'Inversió i finançament'!C42*C3</f>
        <v>0</v>
      </c>
      <c r="H3" s="17"/>
    </row>
    <row r="4" spans="1:8" ht="12.75">
      <c r="A4" s="16"/>
      <c r="B4" s="12"/>
      <c r="C4" s="12"/>
      <c r="D4" s="12"/>
      <c r="E4" s="12"/>
      <c r="F4" s="12"/>
      <c r="G4" s="12"/>
      <c r="H4" s="17"/>
    </row>
    <row r="5" spans="1:8" ht="12.75">
      <c r="A5" s="16" t="s">
        <v>3</v>
      </c>
      <c r="B5" s="12" t="s">
        <v>4</v>
      </c>
      <c r="C5" s="45">
        <f>+'Inversió i finançament'!C39</f>
        <v>0</v>
      </c>
      <c r="D5" s="12"/>
      <c r="E5" s="18" t="s">
        <v>5</v>
      </c>
      <c r="F5" s="18"/>
      <c r="G5" s="18"/>
      <c r="H5" s="44">
        <f>+'Inversió i finançament'!C40</f>
        <v>0</v>
      </c>
    </row>
    <row r="6" spans="1:8" ht="12.75">
      <c r="A6" s="16" t="s">
        <v>6</v>
      </c>
      <c r="B6" s="12"/>
      <c r="C6" s="19">
        <f>+C5/12</f>
        <v>0</v>
      </c>
      <c r="D6" s="12"/>
      <c r="E6" s="18" t="s">
        <v>7</v>
      </c>
      <c r="F6" s="18"/>
      <c r="G6" s="18"/>
      <c r="H6" s="20">
        <f>+H5/12</f>
        <v>0</v>
      </c>
    </row>
    <row r="7" spans="1:8" ht="12.75">
      <c r="A7" s="16" t="s">
        <v>8</v>
      </c>
      <c r="B7" s="12"/>
      <c r="C7" s="49">
        <f>+'Inversió i finançament'!C38</f>
        <v>1</v>
      </c>
      <c r="D7" s="12" t="s">
        <v>9</v>
      </c>
      <c r="E7" s="21">
        <f>+C7-1</f>
        <v>0</v>
      </c>
      <c r="F7" s="12" t="s">
        <v>9</v>
      </c>
      <c r="G7" s="12"/>
      <c r="H7" s="17"/>
    </row>
    <row r="8" spans="1:8" ht="13.5" thickBot="1">
      <c r="A8" s="16"/>
      <c r="B8" s="12"/>
      <c r="C8" s="12"/>
      <c r="D8" s="12"/>
      <c r="E8" s="12"/>
      <c r="F8" s="12"/>
      <c r="G8" s="12"/>
      <c r="H8" s="17"/>
    </row>
    <row r="9" spans="1:8" ht="13.5" thickBot="1">
      <c r="A9" s="16" t="s">
        <v>10</v>
      </c>
      <c r="B9" s="12"/>
      <c r="C9" s="2">
        <f>PMT(C5/12,C7*12,C3)</f>
        <v>0</v>
      </c>
      <c r="D9" s="3" t="s">
        <v>11</v>
      </c>
      <c r="E9" s="42">
        <f>+C9*(-1)</f>
        <v>0</v>
      </c>
      <c r="F9" s="4" t="e">
        <f>PMT(H5/12,E7*12,E26)</f>
        <v>#NUM!</v>
      </c>
      <c r="G9" s="3" t="s">
        <v>12</v>
      </c>
      <c r="H9" s="43">
        <f>IF(C7=1,0,F9*-1)</f>
        <v>0</v>
      </c>
    </row>
    <row r="10" spans="1:8" ht="12.75">
      <c r="A10" s="16"/>
      <c r="B10" s="12"/>
      <c r="C10" s="12"/>
      <c r="D10" s="12"/>
      <c r="E10" s="12"/>
      <c r="F10" s="12"/>
      <c r="G10" s="12"/>
      <c r="H10" s="17"/>
    </row>
    <row r="11" spans="1:8" ht="12.75">
      <c r="A11" s="22" t="s">
        <v>10</v>
      </c>
      <c r="B11" s="23" t="s">
        <v>13</v>
      </c>
      <c r="C11" s="23" t="s">
        <v>14</v>
      </c>
      <c r="D11" s="23" t="s">
        <v>15</v>
      </c>
      <c r="E11" s="23" t="s">
        <v>15</v>
      </c>
      <c r="F11" s="23" t="s">
        <v>15</v>
      </c>
      <c r="G11" s="12"/>
      <c r="H11" s="17"/>
    </row>
    <row r="12" spans="1:8" ht="12.75">
      <c r="A12" s="22"/>
      <c r="B12" s="23"/>
      <c r="C12" s="23"/>
      <c r="D12" s="23"/>
      <c r="E12" s="23" t="s">
        <v>16</v>
      </c>
      <c r="F12" s="23" t="s">
        <v>17</v>
      </c>
      <c r="G12" s="12"/>
      <c r="H12" s="17"/>
    </row>
    <row r="13" spans="1:8" ht="12.75">
      <c r="A13" s="16"/>
      <c r="B13" s="12"/>
      <c r="C13" s="12"/>
      <c r="D13" s="12"/>
      <c r="E13" s="12"/>
      <c r="F13" s="12"/>
      <c r="G13" s="12"/>
      <c r="H13" s="17"/>
    </row>
    <row r="14" spans="1:8" ht="12.75">
      <c r="A14" s="24">
        <v>0</v>
      </c>
      <c r="B14" s="25">
        <v>0</v>
      </c>
      <c r="C14" s="25">
        <v>0</v>
      </c>
      <c r="D14" s="25">
        <v>0</v>
      </c>
      <c r="E14" s="7">
        <f>+C3</f>
        <v>0</v>
      </c>
      <c r="F14" s="25">
        <v>0</v>
      </c>
      <c r="G14" s="25"/>
      <c r="H14" s="26"/>
    </row>
    <row r="15" spans="1:40" s="1" customFormat="1" ht="12.75">
      <c r="A15" s="27">
        <v>1</v>
      </c>
      <c r="B15" s="46">
        <f>+E9</f>
        <v>0</v>
      </c>
      <c r="C15" s="46">
        <f aca="true" t="shared" si="0" ref="C15:C26">+$C$6*E14</f>
        <v>0</v>
      </c>
      <c r="D15" s="46">
        <f aca="true" t="shared" si="1" ref="D15:D46">+B15-C15</f>
        <v>0</v>
      </c>
      <c r="E15" s="46">
        <f aca="true" t="shared" si="2" ref="E15:E46">+E14-D15</f>
        <v>0</v>
      </c>
      <c r="F15" s="46">
        <f aca="true" t="shared" si="3" ref="F15:F46">+F14+D15</f>
        <v>0</v>
      </c>
      <c r="G15" s="7"/>
      <c r="H15" s="28"/>
      <c r="I15" s="37"/>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row>
    <row r="16" spans="1:40" s="1" customFormat="1" ht="12.75">
      <c r="A16" s="27">
        <v>2</v>
      </c>
      <c r="B16" s="46">
        <f aca="true" t="shared" si="4" ref="B16:B26">+$B$15</f>
        <v>0</v>
      </c>
      <c r="C16" s="46">
        <f t="shared" si="0"/>
        <v>0</v>
      </c>
      <c r="D16" s="46">
        <f t="shared" si="1"/>
        <v>0</v>
      </c>
      <c r="E16" s="46">
        <f t="shared" si="2"/>
        <v>0</v>
      </c>
      <c r="F16" s="46">
        <f t="shared" si="3"/>
        <v>0</v>
      </c>
      <c r="G16" s="7"/>
      <c r="H16" s="29" t="s">
        <v>18</v>
      </c>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row>
    <row r="17" spans="1:40" s="1" customFormat="1" ht="12.75">
      <c r="A17" s="27">
        <v>3</v>
      </c>
      <c r="B17" s="46">
        <f t="shared" si="4"/>
        <v>0</v>
      </c>
      <c r="C17" s="46">
        <f t="shared" si="0"/>
        <v>0</v>
      </c>
      <c r="D17" s="46">
        <f t="shared" si="1"/>
        <v>0</v>
      </c>
      <c r="E17" s="46">
        <f t="shared" si="2"/>
        <v>0</v>
      </c>
      <c r="F17" s="46">
        <f t="shared" si="3"/>
        <v>0</v>
      </c>
      <c r="G17" s="7"/>
      <c r="H17" s="30" t="s">
        <v>18</v>
      </c>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row>
    <row r="18" spans="1:40" s="1" customFormat="1" ht="12.75">
      <c r="A18" s="27">
        <v>4</v>
      </c>
      <c r="B18" s="46">
        <f t="shared" si="4"/>
        <v>0</v>
      </c>
      <c r="C18" s="46">
        <f t="shared" si="0"/>
        <v>0</v>
      </c>
      <c r="D18" s="46">
        <f t="shared" si="1"/>
        <v>0</v>
      </c>
      <c r="E18" s="46">
        <f t="shared" si="2"/>
        <v>0</v>
      </c>
      <c r="F18" s="46">
        <f t="shared" si="3"/>
        <v>0</v>
      </c>
      <c r="G18" s="7"/>
      <c r="H18" s="31"/>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row>
    <row r="19" spans="1:40" s="1" customFormat="1" ht="12.75">
      <c r="A19" s="27">
        <v>5</v>
      </c>
      <c r="B19" s="46">
        <f t="shared" si="4"/>
        <v>0</v>
      </c>
      <c r="C19" s="46">
        <f t="shared" si="0"/>
        <v>0</v>
      </c>
      <c r="D19" s="46">
        <f t="shared" si="1"/>
        <v>0</v>
      </c>
      <c r="E19" s="46">
        <f t="shared" si="2"/>
        <v>0</v>
      </c>
      <c r="F19" s="46">
        <f t="shared" si="3"/>
        <v>0</v>
      </c>
      <c r="G19" s="7"/>
      <c r="H19" s="32"/>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row>
    <row r="20" spans="1:40" s="1" customFormat="1" ht="12.75">
      <c r="A20" s="27">
        <v>6</v>
      </c>
      <c r="B20" s="46">
        <f t="shared" si="4"/>
        <v>0</v>
      </c>
      <c r="C20" s="46">
        <f t="shared" si="0"/>
        <v>0</v>
      </c>
      <c r="D20" s="46">
        <f t="shared" si="1"/>
        <v>0</v>
      </c>
      <c r="E20" s="46">
        <f t="shared" si="2"/>
        <v>0</v>
      </c>
      <c r="F20" s="46">
        <f t="shared" si="3"/>
        <v>0</v>
      </c>
      <c r="G20" s="7"/>
      <c r="H20" s="33"/>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row>
    <row r="21" spans="1:40" s="1" customFormat="1" ht="12.75">
      <c r="A21" s="27">
        <v>7</v>
      </c>
      <c r="B21" s="46">
        <f t="shared" si="4"/>
        <v>0</v>
      </c>
      <c r="C21" s="46">
        <f t="shared" si="0"/>
        <v>0</v>
      </c>
      <c r="D21" s="46">
        <f t="shared" si="1"/>
        <v>0</v>
      </c>
      <c r="E21" s="46">
        <f t="shared" si="2"/>
        <v>0</v>
      </c>
      <c r="F21" s="46">
        <f t="shared" si="3"/>
        <v>0</v>
      </c>
      <c r="G21" s="7"/>
      <c r="H21" s="33"/>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row>
    <row r="22" spans="1:40" s="1" customFormat="1" ht="12.75">
      <c r="A22" s="27">
        <v>8</v>
      </c>
      <c r="B22" s="46">
        <f t="shared" si="4"/>
        <v>0</v>
      </c>
      <c r="C22" s="46">
        <f t="shared" si="0"/>
        <v>0</v>
      </c>
      <c r="D22" s="46">
        <f t="shared" si="1"/>
        <v>0</v>
      </c>
      <c r="E22" s="46">
        <f t="shared" si="2"/>
        <v>0</v>
      </c>
      <c r="F22" s="46">
        <f t="shared" si="3"/>
        <v>0</v>
      </c>
      <c r="G22" s="7"/>
      <c r="H22" s="33"/>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row>
    <row r="23" spans="1:40" s="1" customFormat="1" ht="12.75">
      <c r="A23" s="27">
        <v>9</v>
      </c>
      <c r="B23" s="46">
        <f t="shared" si="4"/>
        <v>0</v>
      </c>
      <c r="C23" s="46">
        <f t="shared" si="0"/>
        <v>0</v>
      </c>
      <c r="D23" s="46">
        <f t="shared" si="1"/>
        <v>0</v>
      </c>
      <c r="E23" s="46">
        <f t="shared" si="2"/>
        <v>0</v>
      </c>
      <c r="F23" s="46">
        <f t="shared" si="3"/>
        <v>0</v>
      </c>
      <c r="G23" s="7"/>
      <c r="H23" s="33"/>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row>
    <row r="24" spans="1:40" s="1" customFormat="1" ht="12.75">
      <c r="A24" s="27">
        <v>10</v>
      </c>
      <c r="B24" s="46">
        <f t="shared" si="4"/>
        <v>0</v>
      </c>
      <c r="C24" s="46">
        <f t="shared" si="0"/>
        <v>0</v>
      </c>
      <c r="D24" s="46">
        <f t="shared" si="1"/>
        <v>0</v>
      </c>
      <c r="E24" s="46">
        <f t="shared" si="2"/>
        <v>0</v>
      </c>
      <c r="F24" s="46">
        <f t="shared" si="3"/>
        <v>0</v>
      </c>
      <c r="G24" s="7"/>
      <c r="H24" s="33"/>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row>
    <row r="25" spans="1:40" s="1" customFormat="1" ht="12.75">
      <c r="A25" s="27">
        <v>11</v>
      </c>
      <c r="B25" s="46">
        <f t="shared" si="4"/>
        <v>0</v>
      </c>
      <c r="C25" s="46">
        <f t="shared" si="0"/>
        <v>0</v>
      </c>
      <c r="D25" s="46">
        <f t="shared" si="1"/>
        <v>0</v>
      </c>
      <c r="E25" s="46">
        <f t="shared" si="2"/>
        <v>0</v>
      </c>
      <c r="F25" s="46">
        <f t="shared" si="3"/>
        <v>0</v>
      </c>
      <c r="G25" s="7"/>
      <c r="H25" s="33"/>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row>
    <row r="26" spans="1:40" s="6" customFormat="1" ht="13.5" thickBot="1">
      <c r="A26" s="34">
        <v>12</v>
      </c>
      <c r="B26" s="47">
        <f t="shared" si="4"/>
        <v>0</v>
      </c>
      <c r="C26" s="47">
        <f t="shared" si="0"/>
        <v>0</v>
      </c>
      <c r="D26" s="47">
        <f t="shared" si="1"/>
        <v>0</v>
      </c>
      <c r="E26" s="47">
        <f t="shared" si="2"/>
        <v>0</v>
      </c>
      <c r="F26" s="47">
        <f t="shared" si="3"/>
        <v>0</v>
      </c>
      <c r="G26" s="5" t="s">
        <v>46</v>
      </c>
      <c r="H26" s="48">
        <f>SUM(C15:C26)</f>
        <v>0</v>
      </c>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row>
    <row r="27" spans="1:40" s="1" customFormat="1" ht="12.75">
      <c r="A27" s="27">
        <v>1</v>
      </c>
      <c r="B27" s="46">
        <f aca="true" t="shared" si="5" ref="B27:B74">+$H$9</f>
        <v>0</v>
      </c>
      <c r="C27" s="46">
        <f aca="true" t="shared" si="6" ref="C27:C74">+$H$6*E26</f>
        <v>0</v>
      </c>
      <c r="D27" s="46">
        <f t="shared" si="1"/>
        <v>0</v>
      </c>
      <c r="E27" s="46">
        <f t="shared" si="2"/>
        <v>0</v>
      </c>
      <c r="F27" s="46">
        <f t="shared" si="3"/>
        <v>0</v>
      </c>
      <c r="G27" s="7"/>
      <c r="H27" s="33"/>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row>
    <row r="28" spans="1:40" s="1" customFormat="1" ht="12.75">
      <c r="A28" s="27">
        <v>2</v>
      </c>
      <c r="B28" s="46">
        <f t="shared" si="5"/>
        <v>0</v>
      </c>
      <c r="C28" s="46">
        <f t="shared" si="6"/>
        <v>0</v>
      </c>
      <c r="D28" s="46">
        <f t="shared" si="1"/>
        <v>0</v>
      </c>
      <c r="E28" s="46">
        <f t="shared" si="2"/>
        <v>0</v>
      </c>
      <c r="F28" s="46">
        <f t="shared" si="3"/>
        <v>0</v>
      </c>
      <c r="G28" s="7"/>
      <c r="H28" s="33"/>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row>
    <row r="29" spans="1:40" s="1" customFormat="1" ht="12.75">
      <c r="A29" s="27">
        <v>3</v>
      </c>
      <c r="B29" s="46">
        <f t="shared" si="5"/>
        <v>0</v>
      </c>
      <c r="C29" s="46">
        <f t="shared" si="6"/>
        <v>0</v>
      </c>
      <c r="D29" s="46">
        <f t="shared" si="1"/>
        <v>0</v>
      </c>
      <c r="E29" s="46">
        <f t="shared" si="2"/>
        <v>0</v>
      </c>
      <c r="F29" s="46">
        <f t="shared" si="3"/>
        <v>0</v>
      </c>
      <c r="G29" s="7"/>
      <c r="H29" s="33"/>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row>
    <row r="30" spans="1:40" s="1" customFormat="1" ht="12.75">
      <c r="A30" s="27">
        <v>4</v>
      </c>
      <c r="B30" s="46">
        <f t="shared" si="5"/>
        <v>0</v>
      </c>
      <c r="C30" s="46">
        <f t="shared" si="6"/>
        <v>0</v>
      </c>
      <c r="D30" s="46">
        <f t="shared" si="1"/>
        <v>0</v>
      </c>
      <c r="E30" s="46">
        <f t="shared" si="2"/>
        <v>0</v>
      </c>
      <c r="F30" s="46">
        <f t="shared" si="3"/>
        <v>0</v>
      </c>
      <c r="G30" s="7"/>
      <c r="H30" s="33"/>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row>
    <row r="31" spans="1:40" s="1" customFormat="1" ht="12.75">
      <c r="A31" s="27">
        <v>5</v>
      </c>
      <c r="B31" s="46">
        <f t="shared" si="5"/>
        <v>0</v>
      </c>
      <c r="C31" s="46">
        <f t="shared" si="6"/>
        <v>0</v>
      </c>
      <c r="D31" s="46">
        <f t="shared" si="1"/>
        <v>0</v>
      </c>
      <c r="E31" s="46">
        <f t="shared" si="2"/>
        <v>0</v>
      </c>
      <c r="F31" s="46">
        <f t="shared" si="3"/>
        <v>0</v>
      </c>
      <c r="G31" s="7"/>
      <c r="H31" s="33"/>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row>
    <row r="32" spans="1:40" s="1" customFormat="1" ht="12.75">
      <c r="A32" s="27">
        <v>6</v>
      </c>
      <c r="B32" s="46">
        <f t="shared" si="5"/>
        <v>0</v>
      </c>
      <c r="C32" s="46">
        <f t="shared" si="6"/>
        <v>0</v>
      </c>
      <c r="D32" s="46">
        <f t="shared" si="1"/>
        <v>0</v>
      </c>
      <c r="E32" s="46">
        <f t="shared" si="2"/>
        <v>0</v>
      </c>
      <c r="F32" s="46">
        <f t="shared" si="3"/>
        <v>0</v>
      </c>
      <c r="G32" s="7"/>
      <c r="H32" s="33"/>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row>
    <row r="33" spans="1:40" s="1" customFormat="1" ht="12.75">
      <c r="A33" s="27">
        <v>7</v>
      </c>
      <c r="B33" s="46">
        <f t="shared" si="5"/>
        <v>0</v>
      </c>
      <c r="C33" s="46">
        <f t="shared" si="6"/>
        <v>0</v>
      </c>
      <c r="D33" s="46">
        <f t="shared" si="1"/>
        <v>0</v>
      </c>
      <c r="E33" s="46">
        <f t="shared" si="2"/>
        <v>0</v>
      </c>
      <c r="F33" s="46">
        <f t="shared" si="3"/>
        <v>0</v>
      </c>
      <c r="G33" s="7"/>
      <c r="H33" s="33"/>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row>
    <row r="34" spans="1:40" s="1" customFormat="1" ht="12.75">
      <c r="A34" s="27">
        <v>8</v>
      </c>
      <c r="B34" s="46">
        <f t="shared" si="5"/>
        <v>0</v>
      </c>
      <c r="C34" s="46">
        <f t="shared" si="6"/>
        <v>0</v>
      </c>
      <c r="D34" s="46">
        <f t="shared" si="1"/>
        <v>0</v>
      </c>
      <c r="E34" s="46">
        <f t="shared" si="2"/>
        <v>0</v>
      </c>
      <c r="F34" s="46">
        <f t="shared" si="3"/>
        <v>0</v>
      </c>
      <c r="G34" s="7"/>
      <c r="H34" s="33"/>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row>
    <row r="35" spans="1:40" s="1" customFormat="1" ht="12.75">
      <c r="A35" s="27">
        <v>9</v>
      </c>
      <c r="B35" s="46">
        <f t="shared" si="5"/>
        <v>0</v>
      </c>
      <c r="C35" s="46">
        <f t="shared" si="6"/>
        <v>0</v>
      </c>
      <c r="D35" s="46">
        <f t="shared" si="1"/>
        <v>0</v>
      </c>
      <c r="E35" s="46">
        <f t="shared" si="2"/>
        <v>0</v>
      </c>
      <c r="F35" s="46">
        <f t="shared" si="3"/>
        <v>0</v>
      </c>
      <c r="G35" s="7"/>
      <c r="H35" s="33"/>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row>
    <row r="36" spans="1:40" s="1" customFormat="1" ht="12.75">
      <c r="A36" s="27">
        <v>10</v>
      </c>
      <c r="B36" s="46">
        <f t="shared" si="5"/>
        <v>0</v>
      </c>
      <c r="C36" s="46">
        <f t="shared" si="6"/>
        <v>0</v>
      </c>
      <c r="D36" s="46">
        <f t="shared" si="1"/>
        <v>0</v>
      </c>
      <c r="E36" s="46">
        <f t="shared" si="2"/>
        <v>0</v>
      </c>
      <c r="F36" s="46">
        <f t="shared" si="3"/>
        <v>0</v>
      </c>
      <c r="G36" s="7"/>
      <c r="H36" s="33"/>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row>
    <row r="37" spans="1:40" s="1" customFormat="1" ht="12.75">
      <c r="A37" s="27">
        <v>11</v>
      </c>
      <c r="B37" s="46">
        <f t="shared" si="5"/>
        <v>0</v>
      </c>
      <c r="C37" s="46">
        <f t="shared" si="6"/>
        <v>0</v>
      </c>
      <c r="D37" s="46">
        <f t="shared" si="1"/>
        <v>0</v>
      </c>
      <c r="E37" s="46">
        <f t="shared" si="2"/>
        <v>0</v>
      </c>
      <c r="F37" s="46">
        <f t="shared" si="3"/>
        <v>0</v>
      </c>
      <c r="G37" s="7"/>
      <c r="H37" s="33"/>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row>
    <row r="38" spans="1:40" s="6" customFormat="1" ht="13.5" thickBot="1">
      <c r="A38" s="34">
        <v>12</v>
      </c>
      <c r="B38" s="47">
        <f t="shared" si="5"/>
        <v>0</v>
      </c>
      <c r="C38" s="47">
        <f t="shared" si="6"/>
        <v>0</v>
      </c>
      <c r="D38" s="47">
        <f t="shared" si="1"/>
        <v>0</v>
      </c>
      <c r="E38" s="47">
        <f t="shared" si="2"/>
        <v>0</v>
      </c>
      <c r="F38" s="47">
        <f t="shared" si="3"/>
        <v>0</v>
      </c>
      <c r="G38" s="5" t="s">
        <v>47</v>
      </c>
      <c r="H38" s="48">
        <f>SUM(C27:C38)</f>
        <v>0</v>
      </c>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row>
    <row r="39" spans="1:40" s="1" customFormat="1" ht="12.75">
      <c r="A39" s="27">
        <v>1</v>
      </c>
      <c r="B39" s="46">
        <f t="shared" si="5"/>
        <v>0</v>
      </c>
      <c r="C39" s="46">
        <f t="shared" si="6"/>
        <v>0</v>
      </c>
      <c r="D39" s="46">
        <f t="shared" si="1"/>
        <v>0</v>
      </c>
      <c r="E39" s="46">
        <f t="shared" si="2"/>
        <v>0</v>
      </c>
      <c r="F39" s="46">
        <f t="shared" si="3"/>
        <v>0</v>
      </c>
      <c r="G39" s="7"/>
      <c r="H39" s="33"/>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row>
    <row r="40" spans="1:40" s="1" customFormat="1" ht="12.75">
      <c r="A40" s="27">
        <v>2</v>
      </c>
      <c r="B40" s="46">
        <f t="shared" si="5"/>
        <v>0</v>
      </c>
      <c r="C40" s="46">
        <f t="shared" si="6"/>
        <v>0</v>
      </c>
      <c r="D40" s="46">
        <f t="shared" si="1"/>
        <v>0</v>
      </c>
      <c r="E40" s="46">
        <f t="shared" si="2"/>
        <v>0</v>
      </c>
      <c r="F40" s="46">
        <f t="shared" si="3"/>
        <v>0</v>
      </c>
      <c r="G40" s="7"/>
      <c r="H40" s="33"/>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row>
    <row r="41" spans="1:40" s="1" customFormat="1" ht="12.75">
      <c r="A41" s="27">
        <v>3</v>
      </c>
      <c r="B41" s="46">
        <f t="shared" si="5"/>
        <v>0</v>
      </c>
      <c r="C41" s="46">
        <f t="shared" si="6"/>
        <v>0</v>
      </c>
      <c r="D41" s="46">
        <f t="shared" si="1"/>
        <v>0</v>
      </c>
      <c r="E41" s="46">
        <f t="shared" si="2"/>
        <v>0</v>
      </c>
      <c r="F41" s="46">
        <f t="shared" si="3"/>
        <v>0</v>
      </c>
      <c r="G41" s="7"/>
      <c r="H41" s="33"/>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row>
    <row r="42" spans="1:40" s="1" customFormat="1" ht="12.75">
      <c r="A42" s="27">
        <v>4</v>
      </c>
      <c r="B42" s="46">
        <f t="shared" si="5"/>
        <v>0</v>
      </c>
      <c r="C42" s="46">
        <f t="shared" si="6"/>
        <v>0</v>
      </c>
      <c r="D42" s="46">
        <f t="shared" si="1"/>
        <v>0</v>
      </c>
      <c r="E42" s="46">
        <f t="shared" si="2"/>
        <v>0</v>
      </c>
      <c r="F42" s="46">
        <f t="shared" si="3"/>
        <v>0</v>
      </c>
      <c r="G42" s="7"/>
      <c r="H42" s="33"/>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row>
    <row r="43" spans="1:40" s="1" customFormat="1" ht="12.75">
      <c r="A43" s="27">
        <v>5</v>
      </c>
      <c r="B43" s="46">
        <f t="shared" si="5"/>
        <v>0</v>
      </c>
      <c r="C43" s="46">
        <f t="shared" si="6"/>
        <v>0</v>
      </c>
      <c r="D43" s="46">
        <f t="shared" si="1"/>
        <v>0</v>
      </c>
      <c r="E43" s="46">
        <f t="shared" si="2"/>
        <v>0</v>
      </c>
      <c r="F43" s="46">
        <f t="shared" si="3"/>
        <v>0</v>
      </c>
      <c r="G43" s="7"/>
      <c r="H43" s="33"/>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row>
    <row r="44" spans="1:40" s="1" customFormat="1" ht="12.75">
      <c r="A44" s="27">
        <v>6</v>
      </c>
      <c r="B44" s="46">
        <f t="shared" si="5"/>
        <v>0</v>
      </c>
      <c r="C44" s="46">
        <f t="shared" si="6"/>
        <v>0</v>
      </c>
      <c r="D44" s="46">
        <f t="shared" si="1"/>
        <v>0</v>
      </c>
      <c r="E44" s="46">
        <f t="shared" si="2"/>
        <v>0</v>
      </c>
      <c r="F44" s="46">
        <f t="shared" si="3"/>
        <v>0</v>
      </c>
      <c r="G44" s="7"/>
      <c r="H44" s="33"/>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row>
    <row r="45" spans="1:40" s="1" customFormat="1" ht="12.75">
      <c r="A45" s="27">
        <v>7</v>
      </c>
      <c r="B45" s="46">
        <f t="shared" si="5"/>
        <v>0</v>
      </c>
      <c r="C45" s="46">
        <f t="shared" si="6"/>
        <v>0</v>
      </c>
      <c r="D45" s="46">
        <f t="shared" si="1"/>
        <v>0</v>
      </c>
      <c r="E45" s="46">
        <f t="shared" si="2"/>
        <v>0</v>
      </c>
      <c r="F45" s="46">
        <f t="shared" si="3"/>
        <v>0</v>
      </c>
      <c r="G45" s="7"/>
      <c r="H45" s="33"/>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row>
    <row r="46" spans="1:40" s="1" customFormat="1" ht="12.75">
      <c r="A46" s="27">
        <v>8</v>
      </c>
      <c r="B46" s="46">
        <f t="shared" si="5"/>
        <v>0</v>
      </c>
      <c r="C46" s="46">
        <f t="shared" si="6"/>
        <v>0</v>
      </c>
      <c r="D46" s="46">
        <f t="shared" si="1"/>
        <v>0</v>
      </c>
      <c r="E46" s="46">
        <f t="shared" si="2"/>
        <v>0</v>
      </c>
      <c r="F46" s="46">
        <f t="shared" si="3"/>
        <v>0</v>
      </c>
      <c r="G46" s="7"/>
      <c r="H46" s="33"/>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row>
    <row r="47" spans="1:40" s="1" customFormat="1" ht="12.75">
      <c r="A47" s="27">
        <v>9</v>
      </c>
      <c r="B47" s="46">
        <f t="shared" si="5"/>
        <v>0</v>
      </c>
      <c r="C47" s="46">
        <f t="shared" si="6"/>
        <v>0</v>
      </c>
      <c r="D47" s="46">
        <f aca="true" t="shared" si="7" ref="D47:D74">+B47-C47</f>
        <v>0</v>
      </c>
      <c r="E47" s="46">
        <f aca="true" t="shared" si="8" ref="E47:E74">+E46-D47</f>
        <v>0</v>
      </c>
      <c r="F47" s="46">
        <f aca="true" t="shared" si="9" ref="F47:F74">+F46+D47</f>
        <v>0</v>
      </c>
      <c r="G47" s="7"/>
      <c r="H47" s="33"/>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row>
    <row r="48" spans="1:40" s="1" customFormat="1" ht="12.75">
      <c r="A48" s="27">
        <v>10</v>
      </c>
      <c r="B48" s="46">
        <f t="shared" si="5"/>
        <v>0</v>
      </c>
      <c r="C48" s="46">
        <f t="shared" si="6"/>
        <v>0</v>
      </c>
      <c r="D48" s="46">
        <f t="shared" si="7"/>
        <v>0</v>
      </c>
      <c r="E48" s="46">
        <f t="shared" si="8"/>
        <v>0</v>
      </c>
      <c r="F48" s="46">
        <f t="shared" si="9"/>
        <v>0</v>
      </c>
      <c r="G48" s="7"/>
      <c r="H48" s="33"/>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row>
    <row r="49" spans="1:40" s="1" customFormat="1" ht="12.75">
      <c r="A49" s="27">
        <v>11</v>
      </c>
      <c r="B49" s="46">
        <f t="shared" si="5"/>
        <v>0</v>
      </c>
      <c r="C49" s="46">
        <f t="shared" si="6"/>
        <v>0</v>
      </c>
      <c r="D49" s="46">
        <f t="shared" si="7"/>
        <v>0</v>
      </c>
      <c r="E49" s="46">
        <f t="shared" si="8"/>
        <v>0</v>
      </c>
      <c r="F49" s="46">
        <f t="shared" si="9"/>
        <v>0</v>
      </c>
      <c r="G49" s="7"/>
      <c r="H49" s="33"/>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row>
    <row r="50" spans="1:40" s="6" customFormat="1" ht="13.5" thickBot="1">
      <c r="A50" s="34">
        <v>12</v>
      </c>
      <c r="B50" s="47">
        <f t="shared" si="5"/>
        <v>0</v>
      </c>
      <c r="C50" s="47">
        <f t="shared" si="6"/>
        <v>0</v>
      </c>
      <c r="D50" s="47">
        <f t="shared" si="7"/>
        <v>0</v>
      </c>
      <c r="E50" s="47">
        <f t="shared" si="8"/>
        <v>0</v>
      </c>
      <c r="F50" s="47">
        <f t="shared" si="9"/>
        <v>0</v>
      </c>
      <c r="G50" s="5" t="s">
        <v>48</v>
      </c>
      <c r="H50" s="48">
        <f>SUM(C39:C50)</f>
        <v>0</v>
      </c>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row>
    <row r="51" spans="1:40" s="1" customFormat="1" ht="12.75">
      <c r="A51" s="27">
        <v>1</v>
      </c>
      <c r="B51" s="46">
        <f t="shared" si="5"/>
        <v>0</v>
      </c>
      <c r="C51" s="46">
        <f t="shared" si="6"/>
        <v>0</v>
      </c>
      <c r="D51" s="46">
        <f t="shared" si="7"/>
        <v>0</v>
      </c>
      <c r="E51" s="46">
        <f t="shared" si="8"/>
        <v>0</v>
      </c>
      <c r="F51" s="46">
        <f t="shared" si="9"/>
        <v>0</v>
      </c>
      <c r="G51" s="7"/>
      <c r="H51" s="33"/>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row>
    <row r="52" spans="1:40" s="1" customFormat="1" ht="12.75">
      <c r="A52" s="27">
        <v>2</v>
      </c>
      <c r="B52" s="46">
        <f t="shared" si="5"/>
        <v>0</v>
      </c>
      <c r="C52" s="46">
        <f t="shared" si="6"/>
        <v>0</v>
      </c>
      <c r="D52" s="46">
        <f t="shared" si="7"/>
        <v>0</v>
      </c>
      <c r="E52" s="46">
        <f t="shared" si="8"/>
        <v>0</v>
      </c>
      <c r="F52" s="46">
        <f t="shared" si="9"/>
        <v>0</v>
      </c>
      <c r="G52" s="7"/>
      <c r="H52" s="33"/>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row>
    <row r="53" spans="1:40" s="1" customFormat="1" ht="12.75">
      <c r="A53" s="27">
        <v>3</v>
      </c>
      <c r="B53" s="46">
        <f t="shared" si="5"/>
        <v>0</v>
      </c>
      <c r="C53" s="46">
        <f t="shared" si="6"/>
        <v>0</v>
      </c>
      <c r="D53" s="46">
        <f t="shared" si="7"/>
        <v>0</v>
      </c>
      <c r="E53" s="46">
        <f t="shared" si="8"/>
        <v>0</v>
      </c>
      <c r="F53" s="46">
        <f t="shared" si="9"/>
        <v>0</v>
      </c>
      <c r="G53" s="7"/>
      <c r="H53" s="33"/>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row>
    <row r="54" spans="1:40" s="1" customFormat="1" ht="12.75">
      <c r="A54" s="27">
        <v>4</v>
      </c>
      <c r="B54" s="46">
        <f t="shared" si="5"/>
        <v>0</v>
      </c>
      <c r="C54" s="46">
        <f t="shared" si="6"/>
        <v>0</v>
      </c>
      <c r="D54" s="46">
        <f t="shared" si="7"/>
        <v>0</v>
      </c>
      <c r="E54" s="46">
        <f t="shared" si="8"/>
        <v>0</v>
      </c>
      <c r="F54" s="46">
        <f t="shared" si="9"/>
        <v>0</v>
      </c>
      <c r="G54" s="7"/>
      <c r="H54" s="33"/>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row>
    <row r="55" spans="1:40" s="1" customFormat="1" ht="12.75">
      <c r="A55" s="27">
        <v>5</v>
      </c>
      <c r="B55" s="46">
        <f t="shared" si="5"/>
        <v>0</v>
      </c>
      <c r="C55" s="46">
        <f t="shared" si="6"/>
        <v>0</v>
      </c>
      <c r="D55" s="46">
        <f t="shared" si="7"/>
        <v>0</v>
      </c>
      <c r="E55" s="46">
        <f t="shared" si="8"/>
        <v>0</v>
      </c>
      <c r="F55" s="46">
        <f t="shared" si="9"/>
        <v>0</v>
      </c>
      <c r="G55" s="7"/>
      <c r="H55" s="33"/>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row>
    <row r="56" spans="1:40" s="1" customFormat="1" ht="12.75">
      <c r="A56" s="27">
        <v>6</v>
      </c>
      <c r="B56" s="46">
        <f t="shared" si="5"/>
        <v>0</v>
      </c>
      <c r="C56" s="46">
        <f t="shared" si="6"/>
        <v>0</v>
      </c>
      <c r="D56" s="46">
        <f t="shared" si="7"/>
        <v>0</v>
      </c>
      <c r="E56" s="46">
        <f t="shared" si="8"/>
        <v>0</v>
      </c>
      <c r="F56" s="46">
        <f t="shared" si="9"/>
        <v>0</v>
      </c>
      <c r="G56" s="7"/>
      <c r="H56" s="33"/>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row>
    <row r="57" spans="1:40" s="1" customFormat="1" ht="12.75">
      <c r="A57" s="27">
        <v>7</v>
      </c>
      <c r="B57" s="46">
        <f t="shared" si="5"/>
        <v>0</v>
      </c>
      <c r="C57" s="46">
        <f t="shared" si="6"/>
        <v>0</v>
      </c>
      <c r="D57" s="46">
        <f t="shared" si="7"/>
        <v>0</v>
      </c>
      <c r="E57" s="46">
        <f t="shared" si="8"/>
        <v>0</v>
      </c>
      <c r="F57" s="46">
        <f t="shared" si="9"/>
        <v>0</v>
      </c>
      <c r="G57" s="7"/>
      <c r="H57" s="33"/>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row>
    <row r="58" spans="1:40" s="1" customFormat="1" ht="12.75">
      <c r="A58" s="27">
        <v>8</v>
      </c>
      <c r="B58" s="46">
        <f t="shared" si="5"/>
        <v>0</v>
      </c>
      <c r="C58" s="46">
        <f t="shared" si="6"/>
        <v>0</v>
      </c>
      <c r="D58" s="46">
        <f t="shared" si="7"/>
        <v>0</v>
      </c>
      <c r="E58" s="46">
        <f t="shared" si="8"/>
        <v>0</v>
      </c>
      <c r="F58" s="46">
        <f t="shared" si="9"/>
        <v>0</v>
      </c>
      <c r="G58" s="7"/>
      <c r="H58" s="33"/>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row>
    <row r="59" spans="1:40" s="1" customFormat="1" ht="12.75">
      <c r="A59" s="27">
        <v>9</v>
      </c>
      <c r="B59" s="46">
        <f t="shared" si="5"/>
        <v>0</v>
      </c>
      <c r="C59" s="46">
        <f t="shared" si="6"/>
        <v>0</v>
      </c>
      <c r="D59" s="46">
        <f t="shared" si="7"/>
        <v>0</v>
      </c>
      <c r="E59" s="46">
        <f t="shared" si="8"/>
        <v>0</v>
      </c>
      <c r="F59" s="46">
        <f t="shared" si="9"/>
        <v>0</v>
      </c>
      <c r="G59" s="7"/>
      <c r="H59" s="33"/>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row>
    <row r="60" spans="1:40" s="1" customFormat="1" ht="12.75">
      <c r="A60" s="27">
        <v>10</v>
      </c>
      <c r="B60" s="46">
        <f t="shared" si="5"/>
        <v>0</v>
      </c>
      <c r="C60" s="46">
        <f t="shared" si="6"/>
        <v>0</v>
      </c>
      <c r="D60" s="46">
        <f t="shared" si="7"/>
        <v>0</v>
      </c>
      <c r="E60" s="46">
        <f t="shared" si="8"/>
        <v>0</v>
      </c>
      <c r="F60" s="46">
        <f t="shared" si="9"/>
        <v>0</v>
      </c>
      <c r="G60" s="7"/>
      <c r="H60" s="33"/>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row>
    <row r="61" spans="1:40" s="1" customFormat="1" ht="12.75">
      <c r="A61" s="27">
        <v>11</v>
      </c>
      <c r="B61" s="46">
        <f t="shared" si="5"/>
        <v>0</v>
      </c>
      <c r="C61" s="46">
        <f t="shared" si="6"/>
        <v>0</v>
      </c>
      <c r="D61" s="46">
        <f t="shared" si="7"/>
        <v>0</v>
      </c>
      <c r="E61" s="46">
        <f t="shared" si="8"/>
        <v>0</v>
      </c>
      <c r="F61" s="46">
        <f t="shared" si="9"/>
        <v>0</v>
      </c>
      <c r="G61" s="7"/>
      <c r="H61" s="33"/>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row>
    <row r="62" spans="1:8" s="8" customFormat="1" ht="13.5" thickBot="1">
      <c r="A62" s="34">
        <v>12</v>
      </c>
      <c r="B62" s="47">
        <f t="shared" si="5"/>
        <v>0</v>
      </c>
      <c r="C62" s="47">
        <f t="shared" si="6"/>
        <v>0</v>
      </c>
      <c r="D62" s="47">
        <f t="shared" si="7"/>
        <v>0</v>
      </c>
      <c r="E62" s="47">
        <f t="shared" si="8"/>
        <v>0</v>
      </c>
      <c r="F62" s="47">
        <f t="shared" si="9"/>
        <v>0</v>
      </c>
      <c r="G62" s="5" t="s">
        <v>49</v>
      </c>
      <c r="H62" s="48">
        <f>SUM(C51:C62)</f>
        <v>0</v>
      </c>
    </row>
    <row r="63" spans="1:40" s="1" customFormat="1" ht="12.75">
      <c r="A63" s="27">
        <v>1</v>
      </c>
      <c r="B63" s="46">
        <f t="shared" si="5"/>
        <v>0</v>
      </c>
      <c r="C63" s="46">
        <f t="shared" si="6"/>
        <v>0</v>
      </c>
      <c r="D63" s="46">
        <f t="shared" si="7"/>
        <v>0</v>
      </c>
      <c r="E63" s="46">
        <f t="shared" si="8"/>
        <v>0</v>
      </c>
      <c r="F63" s="46">
        <f t="shared" si="9"/>
        <v>0</v>
      </c>
      <c r="G63" s="7"/>
      <c r="H63" s="33"/>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row>
    <row r="64" spans="1:40" s="1" customFormat="1" ht="12.75">
      <c r="A64" s="27">
        <v>2</v>
      </c>
      <c r="B64" s="46">
        <f t="shared" si="5"/>
        <v>0</v>
      </c>
      <c r="C64" s="46">
        <f t="shared" si="6"/>
        <v>0</v>
      </c>
      <c r="D64" s="46">
        <f t="shared" si="7"/>
        <v>0</v>
      </c>
      <c r="E64" s="46">
        <f t="shared" si="8"/>
        <v>0</v>
      </c>
      <c r="F64" s="46">
        <f t="shared" si="9"/>
        <v>0</v>
      </c>
      <c r="G64" s="7"/>
      <c r="H64" s="33"/>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row>
    <row r="65" spans="1:40" s="1" customFormat="1" ht="12.75">
      <c r="A65" s="27">
        <v>3</v>
      </c>
      <c r="B65" s="46">
        <f t="shared" si="5"/>
        <v>0</v>
      </c>
      <c r="C65" s="46">
        <f t="shared" si="6"/>
        <v>0</v>
      </c>
      <c r="D65" s="46">
        <f t="shared" si="7"/>
        <v>0</v>
      </c>
      <c r="E65" s="46">
        <f t="shared" si="8"/>
        <v>0</v>
      </c>
      <c r="F65" s="46">
        <f t="shared" si="9"/>
        <v>0</v>
      </c>
      <c r="G65" s="7"/>
      <c r="H65" s="33"/>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row>
    <row r="66" spans="1:40" s="1" customFormat="1" ht="12.75">
      <c r="A66" s="27">
        <v>4</v>
      </c>
      <c r="B66" s="46">
        <f t="shared" si="5"/>
        <v>0</v>
      </c>
      <c r="C66" s="46">
        <f t="shared" si="6"/>
        <v>0</v>
      </c>
      <c r="D66" s="46">
        <f t="shared" si="7"/>
        <v>0</v>
      </c>
      <c r="E66" s="46">
        <f t="shared" si="8"/>
        <v>0</v>
      </c>
      <c r="F66" s="46">
        <f t="shared" si="9"/>
        <v>0</v>
      </c>
      <c r="G66" s="7"/>
      <c r="H66" s="33"/>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row>
    <row r="67" spans="1:40" s="1" customFormat="1" ht="12.75">
      <c r="A67" s="27">
        <v>5</v>
      </c>
      <c r="B67" s="46">
        <f t="shared" si="5"/>
        <v>0</v>
      </c>
      <c r="C67" s="46">
        <f t="shared" si="6"/>
        <v>0</v>
      </c>
      <c r="D67" s="46">
        <f t="shared" si="7"/>
        <v>0</v>
      </c>
      <c r="E67" s="46">
        <f t="shared" si="8"/>
        <v>0</v>
      </c>
      <c r="F67" s="46">
        <f t="shared" si="9"/>
        <v>0</v>
      </c>
      <c r="G67" s="7"/>
      <c r="H67" s="33"/>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row>
    <row r="68" spans="1:40" s="1" customFormat="1" ht="12.75">
      <c r="A68" s="27">
        <v>6</v>
      </c>
      <c r="B68" s="46">
        <f t="shared" si="5"/>
        <v>0</v>
      </c>
      <c r="C68" s="46">
        <f t="shared" si="6"/>
        <v>0</v>
      </c>
      <c r="D68" s="46">
        <f t="shared" si="7"/>
        <v>0</v>
      </c>
      <c r="E68" s="46">
        <f t="shared" si="8"/>
        <v>0</v>
      </c>
      <c r="F68" s="46">
        <f t="shared" si="9"/>
        <v>0</v>
      </c>
      <c r="G68" s="7"/>
      <c r="H68" s="33"/>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row>
    <row r="69" spans="1:40" s="1" customFormat="1" ht="12.75">
      <c r="A69" s="27">
        <v>7</v>
      </c>
      <c r="B69" s="46">
        <f t="shared" si="5"/>
        <v>0</v>
      </c>
      <c r="C69" s="46">
        <f t="shared" si="6"/>
        <v>0</v>
      </c>
      <c r="D69" s="46">
        <f t="shared" si="7"/>
        <v>0</v>
      </c>
      <c r="E69" s="46">
        <f t="shared" si="8"/>
        <v>0</v>
      </c>
      <c r="F69" s="46">
        <f t="shared" si="9"/>
        <v>0</v>
      </c>
      <c r="G69" s="7"/>
      <c r="H69" s="33"/>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row>
    <row r="70" spans="1:40" s="1" customFormat="1" ht="12.75">
      <c r="A70" s="27">
        <v>8</v>
      </c>
      <c r="B70" s="46">
        <f t="shared" si="5"/>
        <v>0</v>
      </c>
      <c r="C70" s="46">
        <f t="shared" si="6"/>
        <v>0</v>
      </c>
      <c r="D70" s="46">
        <f t="shared" si="7"/>
        <v>0</v>
      </c>
      <c r="E70" s="46">
        <f t="shared" si="8"/>
        <v>0</v>
      </c>
      <c r="F70" s="46">
        <f t="shared" si="9"/>
        <v>0</v>
      </c>
      <c r="G70" s="7"/>
      <c r="H70" s="33"/>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row>
    <row r="71" spans="1:40" s="1" customFormat="1" ht="12.75">
      <c r="A71" s="27">
        <v>9</v>
      </c>
      <c r="B71" s="46">
        <f t="shared" si="5"/>
        <v>0</v>
      </c>
      <c r="C71" s="46">
        <f t="shared" si="6"/>
        <v>0</v>
      </c>
      <c r="D71" s="46">
        <f t="shared" si="7"/>
        <v>0</v>
      </c>
      <c r="E71" s="46">
        <f t="shared" si="8"/>
        <v>0</v>
      </c>
      <c r="F71" s="46">
        <f t="shared" si="9"/>
        <v>0</v>
      </c>
      <c r="G71" s="7"/>
      <c r="H71" s="33"/>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row>
    <row r="72" spans="1:40" s="1" customFormat="1" ht="12.75">
      <c r="A72" s="27">
        <v>10</v>
      </c>
      <c r="B72" s="46">
        <f t="shared" si="5"/>
        <v>0</v>
      </c>
      <c r="C72" s="46">
        <f t="shared" si="6"/>
        <v>0</v>
      </c>
      <c r="D72" s="46">
        <f t="shared" si="7"/>
        <v>0</v>
      </c>
      <c r="E72" s="46">
        <f t="shared" si="8"/>
        <v>0</v>
      </c>
      <c r="F72" s="46">
        <f t="shared" si="9"/>
        <v>0</v>
      </c>
      <c r="G72" s="7"/>
      <c r="H72" s="33"/>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row>
    <row r="73" spans="1:40" s="1" customFormat="1" ht="12.75">
      <c r="A73" s="27">
        <v>11</v>
      </c>
      <c r="B73" s="46">
        <f t="shared" si="5"/>
        <v>0</v>
      </c>
      <c r="C73" s="46">
        <f t="shared" si="6"/>
        <v>0</v>
      </c>
      <c r="D73" s="46">
        <f t="shared" si="7"/>
        <v>0</v>
      </c>
      <c r="E73" s="46">
        <f t="shared" si="8"/>
        <v>0</v>
      </c>
      <c r="F73" s="46">
        <f t="shared" si="9"/>
        <v>0</v>
      </c>
      <c r="G73" s="7"/>
      <c r="H73" s="33"/>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row>
    <row r="74" spans="1:8" s="8" customFormat="1" ht="13.5" thickBot="1">
      <c r="A74" s="34">
        <v>12</v>
      </c>
      <c r="B74" s="47">
        <f t="shared" si="5"/>
        <v>0</v>
      </c>
      <c r="C74" s="47">
        <f t="shared" si="6"/>
        <v>0</v>
      </c>
      <c r="D74" s="47">
        <f t="shared" si="7"/>
        <v>0</v>
      </c>
      <c r="E74" s="47">
        <f t="shared" si="8"/>
        <v>0</v>
      </c>
      <c r="F74" s="47">
        <f t="shared" si="9"/>
        <v>0</v>
      </c>
      <c r="G74" s="5" t="s">
        <v>50</v>
      </c>
      <c r="H74" s="48">
        <f>SUM(C63:C74)</f>
        <v>0</v>
      </c>
    </row>
    <row r="75" spans="1:8" ht="13.5" thickBot="1">
      <c r="A75" s="24"/>
      <c r="B75" s="25"/>
      <c r="C75" s="25"/>
      <c r="D75" s="25"/>
      <c r="E75" s="25"/>
      <c r="F75" s="25"/>
      <c r="G75" s="25"/>
      <c r="H75" s="26"/>
    </row>
    <row r="76" spans="1:8" ht="13.5" thickBot="1">
      <c r="A76" s="35"/>
      <c r="B76" s="36"/>
      <c r="C76" s="36"/>
      <c r="D76" s="9" t="s">
        <v>19</v>
      </c>
      <c r="E76" s="10"/>
      <c r="F76" s="10" t="s">
        <v>51</v>
      </c>
      <c r="G76" s="10"/>
      <c r="H76" s="11">
        <f>SUM(H13:H74)</f>
        <v>0</v>
      </c>
    </row>
  </sheetData>
  <sheetProtection/>
  <printOptions/>
  <pageMargins left="1.1811023622047245" right="0.75" top="0.57" bottom="0.78" header="0.36" footer="0"/>
  <pageSetup fitToHeight="1" fitToWidth="1" horizontalDpi="1200" verticalDpi="1200" orientation="portrait"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AN76"/>
  <sheetViews>
    <sheetView zoomScale="80" zoomScaleNormal="80" zoomScalePageLayoutView="0" workbookViewId="0" topLeftCell="A1">
      <selection activeCell="A1" sqref="A1"/>
    </sheetView>
  </sheetViews>
  <sheetFormatPr defaultColWidth="11.57421875" defaultRowHeight="12.75"/>
  <cols>
    <col min="1" max="1" width="7.140625" style="0" customWidth="1"/>
    <col min="2" max="2" width="17.140625" style="0" customWidth="1"/>
    <col min="3" max="3" width="12.140625" style="0" customWidth="1"/>
    <col min="4" max="5" width="11.421875" style="0" customWidth="1"/>
    <col min="6" max="6" width="10.8515625" style="0" customWidth="1"/>
    <col min="7" max="7" width="12.7109375" style="0" customWidth="1"/>
    <col min="8" max="8" width="11.140625" style="0" customWidth="1"/>
    <col min="9" max="40" width="11.421875" style="12" customWidth="1"/>
  </cols>
  <sheetData>
    <row r="1" spans="1:8" ht="30" customHeight="1" thickBot="1">
      <c r="A1" s="38" t="s">
        <v>63</v>
      </c>
      <c r="B1" s="39"/>
      <c r="C1" s="39"/>
      <c r="D1" s="40"/>
      <c r="E1" s="40"/>
      <c r="F1" s="39"/>
      <c r="G1" s="40"/>
      <c r="H1" s="41">
        <f ca="1">+TODAY()</f>
        <v>43014</v>
      </c>
    </row>
    <row r="2" spans="1:8" ht="12.75">
      <c r="A2" s="14"/>
      <c r="B2" s="13"/>
      <c r="C2" s="13"/>
      <c r="D2" s="13"/>
      <c r="E2" s="13"/>
      <c r="F2" s="13"/>
      <c r="G2" s="13"/>
      <c r="H2" s="15"/>
    </row>
    <row r="3" spans="1:8" ht="12.75">
      <c r="A3" s="16" t="s">
        <v>1</v>
      </c>
      <c r="B3" s="12"/>
      <c r="C3" s="7">
        <f>+'Inversió i finançament'!C27</f>
        <v>0</v>
      </c>
      <c r="D3" s="12"/>
      <c r="E3" s="12" t="s">
        <v>2</v>
      </c>
      <c r="F3" s="12"/>
      <c r="G3" s="8">
        <f>+'Inversió i finançament'!C50*C3</f>
        <v>0</v>
      </c>
      <c r="H3" s="17"/>
    </row>
    <row r="4" spans="1:8" ht="12.75">
      <c r="A4" s="16"/>
      <c r="B4" s="12"/>
      <c r="C4" s="12"/>
      <c r="D4" s="12"/>
      <c r="E4" s="12"/>
      <c r="F4" s="12"/>
      <c r="G4" s="12"/>
      <c r="H4" s="17"/>
    </row>
    <row r="5" spans="1:8" ht="12.75">
      <c r="A5" s="16" t="s">
        <v>3</v>
      </c>
      <c r="B5" s="12" t="s">
        <v>4</v>
      </c>
      <c r="C5" s="45">
        <f>+'Inversió i finançament'!C47</f>
        <v>0</v>
      </c>
      <c r="D5" s="12"/>
      <c r="E5" s="18" t="s">
        <v>5</v>
      </c>
      <c r="F5" s="18"/>
      <c r="G5" s="18"/>
      <c r="H5" s="44">
        <f>+'Inversió i finançament'!C48</f>
        <v>0</v>
      </c>
    </row>
    <row r="6" spans="1:8" ht="12.75">
      <c r="A6" s="16" t="s">
        <v>6</v>
      </c>
      <c r="B6" s="12"/>
      <c r="C6" s="19">
        <f>+C5/12</f>
        <v>0</v>
      </c>
      <c r="D6" s="12"/>
      <c r="E6" s="18" t="s">
        <v>7</v>
      </c>
      <c r="F6" s="18"/>
      <c r="G6" s="18"/>
      <c r="H6" s="20">
        <f>+H5/12</f>
        <v>0</v>
      </c>
    </row>
    <row r="7" spans="1:8" ht="12.75">
      <c r="A7" s="16" t="s">
        <v>8</v>
      </c>
      <c r="B7" s="12"/>
      <c r="C7" s="49">
        <f>+'Inversió i finançament'!C46</f>
        <v>1</v>
      </c>
      <c r="D7" s="12" t="s">
        <v>9</v>
      </c>
      <c r="E7" s="21">
        <f>+C7-1</f>
        <v>0</v>
      </c>
      <c r="F7" s="12" t="s">
        <v>9</v>
      </c>
      <c r="G7" s="12"/>
      <c r="H7" s="17"/>
    </row>
    <row r="8" spans="1:8" ht="13.5" thickBot="1">
      <c r="A8" s="16"/>
      <c r="B8" s="12"/>
      <c r="C8" s="12"/>
      <c r="D8" s="12"/>
      <c r="E8" s="12"/>
      <c r="F8" s="12"/>
      <c r="G8" s="12"/>
      <c r="H8" s="17"/>
    </row>
    <row r="9" spans="1:8" ht="13.5" thickBot="1">
      <c r="A9" s="16" t="s">
        <v>10</v>
      </c>
      <c r="B9" s="12"/>
      <c r="C9" s="2">
        <f>PMT(C5/12,C7*12,C3)</f>
        <v>0</v>
      </c>
      <c r="D9" s="3" t="s">
        <v>11</v>
      </c>
      <c r="E9" s="42">
        <f>+C9*(-1)</f>
        <v>0</v>
      </c>
      <c r="F9" s="4" t="e">
        <f>PMT(H5/12,E7*12,E26)</f>
        <v>#NUM!</v>
      </c>
      <c r="G9" s="3" t="s">
        <v>12</v>
      </c>
      <c r="H9" s="43">
        <f>IF(C7=1,0,F9*-1)</f>
        <v>0</v>
      </c>
    </row>
    <row r="10" spans="1:8" ht="12.75">
      <c r="A10" s="16"/>
      <c r="B10" s="12"/>
      <c r="C10" s="12"/>
      <c r="D10" s="12"/>
      <c r="E10" s="12"/>
      <c r="F10" s="12"/>
      <c r="G10" s="12"/>
      <c r="H10" s="17"/>
    </row>
    <row r="11" spans="1:8" ht="12.75">
      <c r="A11" s="22" t="s">
        <v>10</v>
      </c>
      <c r="B11" s="23" t="s">
        <v>13</v>
      </c>
      <c r="C11" s="23" t="s">
        <v>14</v>
      </c>
      <c r="D11" s="23" t="s">
        <v>15</v>
      </c>
      <c r="E11" s="23" t="s">
        <v>15</v>
      </c>
      <c r="F11" s="23" t="s">
        <v>15</v>
      </c>
      <c r="G11" s="12"/>
      <c r="H11" s="17"/>
    </row>
    <row r="12" spans="1:8" ht="12.75">
      <c r="A12" s="22"/>
      <c r="B12" s="23"/>
      <c r="C12" s="23"/>
      <c r="D12" s="23"/>
      <c r="E12" s="23" t="s">
        <v>16</v>
      </c>
      <c r="F12" s="23" t="s">
        <v>17</v>
      </c>
      <c r="G12" s="12"/>
      <c r="H12" s="17"/>
    </row>
    <row r="13" spans="1:8" ht="12.75">
      <c r="A13" s="16"/>
      <c r="B13" s="12"/>
      <c r="C13" s="12"/>
      <c r="D13" s="12"/>
      <c r="E13" s="12"/>
      <c r="F13" s="12"/>
      <c r="G13" s="12"/>
      <c r="H13" s="17"/>
    </row>
    <row r="14" spans="1:8" ht="12.75">
      <c r="A14" s="24">
        <v>0</v>
      </c>
      <c r="B14" s="25">
        <v>0</v>
      </c>
      <c r="C14" s="25">
        <v>0</v>
      </c>
      <c r="D14" s="25">
        <v>0</v>
      </c>
      <c r="E14" s="7">
        <f>+C3</f>
        <v>0</v>
      </c>
      <c r="F14" s="25">
        <v>0</v>
      </c>
      <c r="G14" s="25"/>
      <c r="H14" s="26"/>
    </row>
    <row r="15" spans="1:40" s="1" customFormat="1" ht="12.75">
      <c r="A15" s="27">
        <v>1</v>
      </c>
      <c r="B15" s="46">
        <f>+E9</f>
        <v>0</v>
      </c>
      <c r="C15" s="46">
        <f aca="true" t="shared" si="0" ref="C15:C26">+$C$6*E14</f>
        <v>0</v>
      </c>
      <c r="D15" s="46">
        <f aca="true" t="shared" si="1" ref="D15:D46">+B15-C15</f>
        <v>0</v>
      </c>
      <c r="E15" s="46">
        <f aca="true" t="shared" si="2" ref="E15:E46">+E14-D15</f>
        <v>0</v>
      </c>
      <c r="F15" s="46">
        <f aca="true" t="shared" si="3" ref="F15:F46">+F14+D15</f>
        <v>0</v>
      </c>
      <c r="G15" s="7"/>
      <c r="H15" s="28"/>
      <c r="I15" s="37"/>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row>
    <row r="16" spans="1:40" s="1" customFormat="1" ht="12.75">
      <c r="A16" s="27">
        <v>2</v>
      </c>
      <c r="B16" s="46">
        <f aca="true" t="shared" si="4" ref="B16:B26">+$B$15</f>
        <v>0</v>
      </c>
      <c r="C16" s="46">
        <f t="shared" si="0"/>
        <v>0</v>
      </c>
      <c r="D16" s="46">
        <f t="shared" si="1"/>
        <v>0</v>
      </c>
      <c r="E16" s="46">
        <f t="shared" si="2"/>
        <v>0</v>
      </c>
      <c r="F16" s="46">
        <f t="shared" si="3"/>
        <v>0</v>
      </c>
      <c r="G16" s="7"/>
      <c r="H16" s="29" t="s">
        <v>18</v>
      </c>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row>
    <row r="17" spans="1:40" s="1" customFormat="1" ht="12.75">
      <c r="A17" s="27">
        <v>3</v>
      </c>
      <c r="B17" s="46">
        <f t="shared" si="4"/>
        <v>0</v>
      </c>
      <c r="C17" s="46">
        <f t="shared" si="0"/>
        <v>0</v>
      </c>
      <c r="D17" s="46">
        <f t="shared" si="1"/>
        <v>0</v>
      </c>
      <c r="E17" s="46">
        <f t="shared" si="2"/>
        <v>0</v>
      </c>
      <c r="F17" s="46">
        <f t="shared" si="3"/>
        <v>0</v>
      </c>
      <c r="G17" s="7"/>
      <c r="H17" s="30" t="s">
        <v>18</v>
      </c>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row>
    <row r="18" spans="1:40" s="1" customFormat="1" ht="12.75">
      <c r="A18" s="27">
        <v>4</v>
      </c>
      <c r="B18" s="46">
        <f t="shared" si="4"/>
        <v>0</v>
      </c>
      <c r="C18" s="46">
        <f t="shared" si="0"/>
        <v>0</v>
      </c>
      <c r="D18" s="46">
        <f t="shared" si="1"/>
        <v>0</v>
      </c>
      <c r="E18" s="46">
        <f t="shared" si="2"/>
        <v>0</v>
      </c>
      <c r="F18" s="46">
        <f t="shared" si="3"/>
        <v>0</v>
      </c>
      <c r="G18" s="7"/>
      <c r="H18" s="31"/>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row>
    <row r="19" spans="1:40" s="1" customFormat="1" ht="12.75">
      <c r="A19" s="27">
        <v>5</v>
      </c>
      <c r="B19" s="46">
        <f t="shared" si="4"/>
        <v>0</v>
      </c>
      <c r="C19" s="46">
        <f t="shared" si="0"/>
        <v>0</v>
      </c>
      <c r="D19" s="46">
        <f t="shared" si="1"/>
        <v>0</v>
      </c>
      <c r="E19" s="46">
        <f t="shared" si="2"/>
        <v>0</v>
      </c>
      <c r="F19" s="46">
        <f t="shared" si="3"/>
        <v>0</v>
      </c>
      <c r="G19" s="7"/>
      <c r="H19" s="32"/>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row>
    <row r="20" spans="1:40" s="1" customFormat="1" ht="12.75">
      <c r="A20" s="27">
        <v>6</v>
      </c>
      <c r="B20" s="46">
        <f t="shared" si="4"/>
        <v>0</v>
      </c>
      <c r="C20" s="46">
        <f t="shared" si="0"/>
        <v>0</v>
      </c>
      <c r="D20" s="46">
        <f t="shared" si="1"/>
        <v>0</v>
      </c>
      <c r="E20" s="46">
        <f t="shared" si="2"/>
        <v>0</v>
      </c>
      <c r="F20" s="46">
        <f t="shared" si="3"/>
        <v>0</v>
      </c>
      <c r="G20" s="7"/>
      <c r="H20" s="33"/>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row>
    <row r="21" spans="1:40" s="1" customFormat="1" ht="12.75">
      <c r="A21" s="27">
        <v>7</v>
      </c>
      <c r="B21" s="46">
        <f t="shared" si="4"/>
        <v>0</v>
      </c>
      <c r="C21" s="46">
        <f t="shared" si="0"/>
        <v>0</v>
      </c>
      <c r="D21" s="46">
        <f t="shared" si="1"/>
        <v>0</v>
      </c>
      <c r="E21" s="46">
        <f t="shared" si="2"/>
        <v>0</v>
      </c>
      <c r="F21" s="46">
        <f t="shared" si="3"/>
        <v>0</v>
      </c>
      <c r="G21" s="7"/>
      <c r="H21" s="33"/>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row>
    <row r="22" spans="1:40" s="1" customFormat="1" ht="12.75">
      <c r="A22" s="27">
        <v>8</v>
      </c>
      <c r="B22" s="46">
        <f t="shared" si="4"/>
        <v>0</v>
      </c>
      <c r="C22" s="46">
        <f t="shared" si="0"/>
        <v>0</v>
      </c>
      <c r="D22" s="46">
        <f t="shared" si="1"/>
        <v>0</v>
      </c>
      <c r="E22" s="46">
        <f t="shared" si="2"/>
        <v>0</v>
      </c>
      <c r="F22" s="46">
        <f t="shared" si="3"/>
        <v>0</v>
      </c>
      <c r="G22" s="7"/>
      <c r="H22" s="33"/>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row>
    <row r="23" spans="1:40" s="1" customFormat="1" ht="12.75">
      <c r="A23" s="27">
        <v>9</v>
      </c>
      <c r="B23" s="46">
        <f t="shared" si="4"/>
        <v>0</v>
      </c>
      <c r="C23" s="46">
        <f t="shared" si="0"/>
        <v>0</v>
      </c>
      <c r="D23" s="46">
        <f t="shared" si="1"/>
        <v>0</v>
      </c>
      <c r="E23" s="46">
        <f t="shared" si="2"/>
        <v>0</v>
      </c>
      <c r="F23" s="46">
        <f t="shared" si="3"/>
        <v>0</v>
      </c>
      <c r="G23" s="7"/>
      <c r="H23" s="33"/>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row>
    <row r="24" spans="1:40" s="1" customFormat="1" ht="12.75">
      <c r="A24" s="27">
        <v>10</v>
      </c>
      <c r="B24" s="46">
        <f t="shared" si="4"/>
        <v>0</v>
      </c>
      <c r="C24" s="46">
        <f t="shared" si="0"/>
        <v>0</v>
      </c>
      <c r="D24" s="46">
        <f t="shared" si="1"/>
        <v>0</v>
      </c>
      <c r="E24" s="46">
        <f t="shared" si="2"/>
        <v>0</v>
      </c>
      <c r="F24" s="46">
        <f t="shared" si="3"/>
        <v>0</v>
      </c>
      <c r="G24" s="7"/>
      <c r="H24" s="33"/>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row>
    <row r="25" spans="1:40" s="1" customFormat="1" ht="12.75">
      <c r="A25" s="27">
        <v>11</v>
      </c>
      <c r="B25" s="46">
        <f t="shared" si="4"/>
        <v>0</v>
      </c>
      <c r="C25" s="46">
        <f t="shared" si="0"/>
        <v>0</v>
      </c>
      <c r="D25" s="46">
        <f t="shared" si="1"/>
        <v>0</v>
      </c>
      <c r="E25" s="46">
        <f t="shared" si="2"/>
        <v>0</v>
      </c>
      <c r="F25" s="46">
        <f t="shared" si="3"/>
        <v>0</v>
      </c>
      <c r="G25" s="7"/>
      <c r="H25" s="33"/>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row>
    <row r="26" spans="1:40" s="6" customFormat="1" ht="13.5" thickBot="1">
      <c r="A26" s="34">
        <v>12</v>
      </c>
      <c r="B26" s="47">
        <f t="shared" si="4"/>
        <v>0</v>
      </c>
      <c r="C26" s="47">
        <f t="shared" si="0"/>
        <v>0</v>
      </c>
      <c r="D26" s="47">
        <f t="shared" si="1"/>
        <v>0</v>
      </c>
      <c r="E26" s="47">
        <f t="shared" si="2"/>
        <v>0</v>
      </c>
      <c r="F26" s="47">
        <f t="shared" si="3"/>
        <v>0</v>
      </c>
      <c r="G26" s="5" t="s">
        <v>46</v>
      </c>
      <c r="H26" s="48">
        <f>SUM(C15:C26)</f>
        <v>0</v>
      </c>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row>
    <row r="27" spans="1:40" s="1" customFormat="1" ht="12.75">
      <c r="A27" s="27">
        <v>1</v>
      </c>
      <c r="B27" s="46">
        <f aca="true" t="shared" si="5" ref="B27:B74">+$H$9</f>
        <v>0</v>
      </c>
      <c r="C27" s="46">
        <f aca="true" t="shared" si="6" ref="C27:C74">+$H$6*E26</f>
        <v>0</v>
      </c>
      <c r="D27" s="46">
        <f t="shared" si="1"/>
        <v>0</v>
      </c>
      <c r="E27" s="46">
        <f t="shared" si="2"/>
        <v>0</v>
      </c>
      <c r="F27" s="46">
        <f t="shared" si="3"/>
        <v>0</v>
      </c>
      <c r="G27" s="7"/>
      <c r="H27" s="33"/>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row>
    <row r="28" spans="1:40" s="1" customFormat="1" ht="12.75">
      <c r="A28" s="27">
        <v>2</v>
      </c>
      <c r="B28" s="46">
        <f t="shared" si="5"/>
        <v>0</v>
      </c>
      <c r="C28" s="46">
        <f t="shared" si="6"/>
        <v>0</v>
      </c>
      <c r="D28" s="46">
        <f t="shared" si="1"/>
        <v>0</v>
      </c>
      <c r="E28" s="46">
        <f t="shared" si="2"/>
        <v>0</v>
      </c>
      <c r="F28" s="46">
        <f t="shared" si="3"/>
        <v>0</v>
      </c>
      <c r="G28" s="7"/>
      <c r="H28" s="33"/>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row>
    <row r="29" spans="1:40" s="1" customFormat="1" ht="12.75">
      <c r="A29" s="27">
        <v>3</v>
      </c>
      <c r="B29" s="46">
        <f t="shared" si="5"/>
        <v>0</v>
      </c>
      <c r="C29" s="46">
        <f t="shared" si="6"/>
        <v>0</v>
      </c>
      <c r="D29" s="46">
        <f t="shared" si="1"/>
        <v>0</v>
      </c>
      <c r="E29" s="46">
        <f t="shared" si="2"/>
        <v>0</v>
      </c>
      <c r="F29" s="46">
        <f t="shared" si="3"/>
        <v>0</v>
      </c>
      <c r="G29" s="7"/>
      <c r="H29" s="33"/>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row>
    <row r="30" spans="1:40" s="1" customFormat="1" ht="12.75">
      <c r="A30" s="27">
        <v>4</v>
      </c>
      <c r="B30" s="46">
        <f t="shared" si="5"/>
        <v>0</v>
      </c>
      <c r="C30" s="46">
        <f t="shared" si="6"/>
        <v>0</v>
      </c>
      <c r="D30" s="46">
        <f t="shared" si="1"/>
        <v>0</v>
      </c>
      <c r="E30" s="46">
        <f t="shared" si="2"/>
        <v>0</v>
      </c>
      <c r="F30" s="46">
        <f t="shared" si="3"/>
        <v>0</v>
      </c>
      <c r="G30" s="7"/>
      <c r="H30" s="33"/>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row>
    <row r="31" spans="1:40" s="1" customFormat="1" ht="12.75">
      <c r="A31" s="27">
        <v>5</v>
      </c>
      <c r="B31" s="46">
        <f t="shared" si="5"/>
        <v>0</v>
      </c>
      <c r="C31" s="46">
        <f t="shared" si="6"/>
        <v>0</v>
      </c>
      <c r="D31" s="46">
        <f t="shared" si="1"/>
        <v>0</v>
      </c>
      <c r="E31" s="46">
        <f t="shared" si="2"/>
        <v>0</v>
      </c>
      <c r="F31" s="46">
        <f t="shared" si="3"/>
        <v>0</v>
      </c>
      <c r="G31" s="7"/>
      <c r="H31" s="33"/>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row>
    <row r="32" spans="1:40" s="1" customFormat="1" ht="12.75">
      <c r="A32" s="27">
        <v>6</v>
      </c>
      <c r="B32" s="46">
        <f t="shared" si="5"/>
        <v>0</v>
      </c>
      <c r="C32" s="46">
        <f t="shared" si="6"/>
        <v>0</v>
      </c>
      <c r="D32" s="46">
        <f t="shared" si="1"/>
        <v>0</v>
      </c>
      <c r="E32" s="46">
        <f t="shared" si="2"/>
        <v>0</v>
      </c>
      <c r="F32" s="46">
        <f t="shared" si="3"/>
        <v>0</v>
      </c>
      <c r="G32" s="7"/>
      <c r="H32" s="33"/>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row>
    <row r="33" spans="1:40" s="1" customFormat="1" ht="12.75">
      <c r="A33" s="27">
        <v>7</v>
      </c>
      <c r="B33" s="46">
        <f t="shared" si="5"/>
        <v>0</v>
      </c>
      <c r="C33" s="46">
        <f t="shared" si="6"/>
        <v>0</v>
      </c>
      <c r="D33" s="46">
        <f t="shared" si="1"/>
        <v>0</v>
      </c>
      <c r="E33" s="46">
        <f t="shared" si="2"/>
        <v>0</v>
      </c>
      <c r="F33" s="46">
        <f t="shared" si="3"/>
        <v>0</v>
      </c>
      <c r="G33" s="7"/>
      <c r="H33" s="33"/>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row>
    <row r="34" spans="1:40" s="1" customFormat="1" ht="12.75">
      <c r="A34" s="27">
        <v>8</v>
      </c>
      <c r="B34" s="46">
        <f t="shared" si="5"/>
        <v>0</v>
      </c>
      <c r="C34" s="46">
        <f t="shared" si="6"/>
        <v>0</v>
      </c>
      <c r="D34" s="46">
        <f t="shared" si="1"/>
        <v>0</v>
      </c>
      <c r="E34" s="46">
        <f t="shared" si="2"/>
        <v>0</v>
      </c>
      <c r="F34" s="46">
        <f t="shared" si="3"/>
        <v>0</v>
      </c>
      <c r="G34" s="7"/>
      <c r="H34" s="33"/>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row>
    <row r="35" spans="1:40" s="1" customFormat="1" ht="12.75">
      <c r="A35" s="27">
        <v>9</v>
      </c>
      <c r="B35" s="46">
        <f t="shared" si="5"/>
        <v>0</v>
      </c>
      <c r="C35" s="46">
        <f t="shared" si="6"/>
        <v>0</v>
      </c>
      <c r="D35" s="46">
        <f t="shared" si="1"/>
        <v>0</v>
      </c>
      <c r="E35" s="46">
        <f t="shared" si="2"/>
        <v>0</v>
      </c>
      <c r="F35" s="46">
        <f t="shared" si="3"/>
        <v>0</v>
      </c>
      <c r="G35" s="7"/>
      <c r="H35" s="33"/>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row>
    <row r="36" spans="1:40" s="1" customFormat="1" ht="12.75">
      <c r="A36" s="27">
        <v>10</v>
      </c>
      <c r="B36" s="46">
        <f t="shared" si="5"/>
        <v>0</v>
      </c>
      <c r="C36" s="46">
        <f t="shared" si="6"/>
        <v>0</v>
      </c>
      <c r="D36" s="46">
        <f t="shared" si="1"/>
        <v>0</v>
      </c>
      <c r="E36" s="46">
        <f t="shared" si="2"/>
        <v>0</v>
      </c>
      <c r="F36" s="46">
        <f t="shared" si="3"/>
        <v>0</v>
      </c>
      <c r="G36" s="7"/>
      <c r="H36" s="33"/>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row>
    <row r="37" spans="1:40" s="1" customFormat="1" ht="12.75">
      <c r="A37" s="27">
        <v>11</v>
      </c>
      <c r="B37" s="46">
        <f t="shared" si="5"/>
        <v>0</v>
      </c>
      <c r="C37" s="46">
        <f t="shared" si="6"/>
        <v>0</v>
      </c>
      <c r="D37" s="46">
        <f t="shared" si="1"/>
        <v>0</v>
      </c>
      <c r="E37" s="46">
        <f t="shared" si="2"/>
        <v>0</v>
      </c>
      <c r="F37" s="46">
        <f t="shared" si="3"/>
        <v>0</v>
      </c>
      <c r="G37" s="7"/>
      <c r="H37" s="33"/>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row>
    <row r="38" spans="1:40" s="6" customFormat="1" ht="13.5" thickBot="1">
      <c r="A38" s="34">
        <v>12</v>
      </c>
      <c r="B38" s="47">
        <f t="shared" si="5"/>
        <v>0</v>
      </c>
      <c r="C38" s="47">
        <f t="shared" si="6"/>
        <v>0</v>
      </c>
      <c r="D38" s="47">
        <f t="shared" si="1"/>
        <v>0</v>
      </c>
      <c r="E38" s="47">
        <f t="shared" si="2"/>
        <v>0</v>
      </c>
      <c r="F38" s="47">
        <f t="shared" si="3"/>
        <v>0</v>
      </c>
      <c r="G38" s="5" t="s">
        <v>47</v>
      </c>
      <c r="H38" s="48">
        <f>SUM(C27:C38)</f>
        <v>0</v>
      </c>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row>
    <row r="39" spans="1:40" s="1" customFormat="1" ht="12.75">
      <c r="A39" s="27">
        <v>1</v>
      </c>
      <c r="B39" s="46">
        <f t="shared" si="5"/>
        <v>0</v>
      </c>
      <c r="C39" s="46">
        <f t="shared" si="6"/>
        <v>0</v>
      </c>
      <c r="D39" s="46">
        <f t="shared" si="1"/>
        <v>0</v>
      </c>
      <c r="E39" s="46">
        <f t="shared" si="2"/>
        <v>0</v>
      </c>
      <c r="F39" s="46">
        <f t="shared" si="3"/>
        <v>0</v>
      </c>
      <c r="G39" s="7"/>
      <c r="H39" s="33"/>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row>
    <row r="40" spans="1:40" s="1" customFormat="1" ht="12.75">
      <c r="A40" s="27">
        <v>2</v>
      </c>
      <c r="B40" s="46">
        <f t="shared" si="5"/>
        <v>0</v>
      </c>
      <c r="C40" s="46">
        <f t="shared" si="6"/>
        <v>0</v>
      </c>
      <c r="D40" s="46">
        <f t="shared" si="1"/>
        <v>0</v>
      </c>
      <c r="E40" s="46">
        <f t="shared" si="2"/>
        <v>0</v>
      </c>
      <c r="F40" s="46">
        <f t="shared" si="3"/>
        <v>0</v>
      </c>
      <c r="G40" s="7"/>
      <c r="H40" s="33"/>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row>
    <row r="41" spans="1:40" s="1" customFormat="1" ht="12.75">
      <c r="A41" s="27">
        <v>3</v>
      </c>
      <c r="B41" s="46">
        <f t="shared" si="5"/>
        <v>0</v>
      </c>
      <c r="C41" s="46">
        <f t="shared" si="6"/>
        <v>0</v>
      </c>
      <c r="D41" s="46">
        <f t="shared" si="1"/>
        <v>0</v>
      </c>
      <c r="E41" s="46">
        <f t="shared" si="2"/>
        <v>0</v>
      </c>
      <c r="F41" s="46">
        <f t="shared" si="3"/>
        <v>0</v>
      </c>
      <c r="G41" s="7"/>
      <c r="H41" s="33"/>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row>
    <row r="42" spans="1:40" s="1" customFormat="1" ht="12.75">
      <c r="A42" s="27">
        <v>4</v>
      </c>
      <c r="B42" s="46">
        <f t="shared" si="5"/>
        <v>0</v>
      </c>
      <c r="C42" s="46">
        <f t="shared" si="6"/>
        <v>0</v>
      </c>
      <c r="D42" s="46">
        <f t="shared" si="1"/>
        <v>0</v>
      </c>
      <c r="E42" s="46">
        <f t="shared" si="2"/>
        <v>0</v>
      </c>
      <c r="F42" s="46">
        <f t="shared" si="3"/>
        <v>0</v>
      </c>
      <c r="G42" s="7"/>
      <c r="H42" s="33"/>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row>
    <row r="43" spans="1:40" s="1" customFormat="1" ht="12.75">
      <c r="A43" s="27">
        <v>5</v>
      </c>
      <c r="B43" s="46">
        <f t="shared" si="5"/>
        <v>0</v>
      </c>
      <c r="C43" s="46">
        <f t="shared" si="6"/>
        <v>0</v>
      </c>
      <c r="D43" s="46">
        <f t="shared" si="1"/>
        <v>0</v>
      </c>
      <c r="E43" s="46">
        <f t="shared" si="2"/>
        <v>0</v>
      </c>
      <c r="F43" s="46">
        <f t="shared" si="3"/>
        <v>0</v>
      </c>
      <c r="G43" s="7"/>
      <c r="H43" s="33"/>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row>
    <row r="44" spans="1:40" s="1" customFormat="1" ht="12.75">
      <c r="A44" s="27">
        <v>6</v>
      </c>
      <c r="B44" s="46">
        <f t="shared" si="5"/>
        <v>0</v>
      </c>
      <c r="C44" s="46">
        <f t="shared" si="6"/>
        <v>0</v>
      </c>
      <c r="D44" s="46">
        <f t="shared" si="1"/>
        <v>0</v>
      </c>
      <c r="E44" s="46">
        <f t="shared" si="2"/>
        <v>0</v>
      </c>
      <c r="F44" s="46">
        <f t="shared" si="3"/>
        <v>0</v>
      </c>
      <c r="G44" s="7"/>
      <c r="H44" s="33"/>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row>
    <row r="45" spans="1:40" s="1" customFormat="1" ht="12.75">
      <c r="A45" s="27">
        <v>7</v>
      </c>
      <c r="B45" s="46">
        <f t="shared" si="5"/>
        <v>0</v>
      </c>
      <c r="C45" s="46">
        <f t="shared" si="6"/>
        <v>0</v>
      </c>
      <c r="D45" s="46">
        <f t="shared" si="1"/>
        <v>0</v>
      </c>
      <c r="E45" s="46">
        <f t="shared" si="2"/>
        <v>0</v>
      </c>
      <c r="F45" s="46">
        <f t="shared" si="3"/>
        <v>0</v>
      </c>
      <c r="G45" s="7"/>
      <c r="H45" s="33"/>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row>
    <row r="46" spans="1:40" s="1" customFormat="1" ht="12.75">
      <c r="A46" s="27">
        <v>8</v>
      </c>
      <c r="B46" s="46">
        <f t="shared" si="5"/>
        <v>0</v>
      </c>
      <c r="C46" s="46">
        <f t="shared" si="6"/>
        <v>0</v>
      </c>
      <c r="D46" s="46">
        <f t="shared" si="1"/>
        <v>0</v>
      </c>
      <c r="E46" s="46">
        <f t="shared" si="2"/>
        <v>0</v>
      </c>
      <c r="F46" s="46">
        <f t="shared" si="3"/>
        <v>0</v>
      </c>
      <c r="G46" s="7"/>
      <c r="H46" s="33"/>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row>
    <row r="47" spans="1:40" s="1" customFormat="1" ht="12.75">
      <c r="A47" s="27">
        <v>9</v>
      </c>
      <c r="B47" s="46">
        <f t="shared" si="5"/>
        <v>0</v>
      </c>
      <c r="C47" s="46">
        <f t="shared" si="6"/>
        <v>0</v>
      </c>
      <c r="D47" s="46">
        <f aca="true" t="shared" si="7" ref="D47:D74">+B47-C47</f>
        <v>0</v>
      </c>
      <c r="E47" s="46">
        <f aca="true" t="shared" si="8" ref="E47:E74">+E46-D47</f>
        <v>0</v>
      </c>
      <c r="F47" s="46">
        <f aca="true" t="shared" si="9" ref="F47:F74">+F46+D47</f>
        <v>0</v>
      </c>
      <c r="G47" s="7"/>
      <c r="H47" s="33"/>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row>
    <row r="48" spans="1:40" s="1" customFormat="1" ht="12.75">
      <c r="A48" s="27">
        <v>10</v>
      </c>
      <c r="B48" s="46">
        <f t="shared" si="5"/>
        <v>0</v>
      </c>
      <c r="C48" s="46">
        <f t="shared" si="6"/>
        <v>0</v>
      </c>
      <c r="D48" s="46">
        <f t="shared" si="7"/>
        <v>0</v>
      </c>
      <c r="E48" s="46">
        <f t="shared" si="8"/>
        <v>0</v>
      </c>
      <c r="F48" s="46">
        <f t="shared" si="9"/>
        <v>0</v>
      </c>
      <c r="G48" s="7"/>
      <c r="H48" s="33"/>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row>
    <row r="49" spans="1:40" s="1" customFormat="1" ht="12.75">
      <c r="A49" s="27">
        <v>11</v>
      </c>
      <c r="B49" s="46">
        <f t="shared" si="5"/>
        <v>0</v>
      </c>
      <c r="C49" s="46">
        <f t="shared" si="6"/>
        <v>0</v>
      </c>
      <c r="D49" s="46">
        <f t="shared" si="7"/>
        <v>0</v>
      </c>
      <c r="E49" s="46">
        <f t="shared" si="8"/>
        <v>0</v>
      </c>
      <c r="F49" s="46">
        <f t="shared" si="9"/>
        <v>0</v>
      </c>
      <c r="G49" s="7"/>
      <c r="H49" s="33"/>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row>
    <row r="50" spans="1:40" s="6" customFormat="1" ht="13.5" thickBot="1">
      <c r="A50" s="34">
        <v>12</v>
      </c>
      <c r="B50" s="47">
        <f t="shared" si="5"/>
        <v>0</v>
      </c>
      <c r="C50" s="47">
        <f t="shared" si="6"/>
        <v>0</v>
      </c>
      <c r="D50" s="47">
        <f t="shared" si="7"/>
        <v>0</v>
      </c>
      <c r="E50" s="47">
        <f t="shared" si="8"/>
        <v>0</v>
      </c>
      <c r="F50" s="47">
        <f t="shared" si="9"/>
        <v>0</v>
      </c>
      <c r="G50" s="5" t="s">
        <v>48</v>
      </c>
      <c r="H50" s="48">
        <f>SUM(C39:C50)</f>
        <v>0</v>
      </c>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row>
    <row r="51" spans="1:40" s="1" customFormat="1" ht="12.75">
      <c r="A51" s="27">
        <v>1</v>
      </c>
      <c r="B51" s="46">
        <f t="shared" si="5"/>
        <v>0</v>
      </c>
      <c r="C51" s="46">
        <f t="shared" si="6"/>
        <v>0</v>
      </c>
      <c r="D51" s="46">
        <f t="shared" si="7"/>
        <v>0</v>
      </c>
      <c r="E51" s="46">
        <f t="shared" si="8"/>
        <v>0</v>
      </c>
      <c r="F51" s="46">
        <f t="shared" si="9"/>
        <v>0</v>
      </c>
      <c r="G51" s="7"/>
      <c r="H51" s="33"/>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row>
    <row r="52" spans="1:40" s="1" customFormat="1" ht="12.75">
      <c r="A52" s="27">
        <v>2</v>
      </c>
      <c r="B52" s="46">
        <f t="shared" si="5"/>
        <v>0</v>
      </c>
      <c r="C52" s="46">
        <f t="shared" si="6"/>
        <v>0</v>
      </c>
      <c r="D52" s="46">
        <f t="shared" si="7"/>
        <v>0</v>
      </c>
      <c r="E52" s="46">
        <f t="shared" si="8"/>
        <v>0</v>
      </c>
      <c r="F52" s="46">
        <f t="shared" si="9"/>
        <v>0</v>
      </c>
      <c r="G52" s="7"/>
      <c r="H52" s="33"/>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row>
    <row r="53" spans="1:40" s="1" customFormat="1" ht="12.75">
      <c r="A53" s="27">
        <v>3</v>
      </c>
      <c r="B53" s="46">
        <f t="shared" si="5"/>
        <v>0</v>
      </c>
      <c r="C53" s="46">
        <f t="shared" si="6"/>
        <v>0</v>
      </c>
      <c r="D53" s="46">
        <f t="shared" si="7"/>
        <v>0</v>
      </c>
      <c r="E53" s="46">
        <f t="shared" si="8"/>
        <v>0</v>
      </c>
      <c r="F53" s="46">
        <f t="shared" si="9"/>
        <v>0</v>
      </c>
      <c r="G53" s="7"/>
      <c r="H53" s="33"/>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row>
    <row r="54" spans="1:40" s="1" customFormat="1" ht="12.75">
      <c r="A54" s="27">
        <v>4</v>
      </c>
      <c r="B54" s="46">
        <f t="shared" si="5"/>
        <v>0</v>
      </c>
      <c r="C54" s="46">
        <f t="shared" si="6"/>
        <v>0</v>
      </c>
      <c r="D54" s="46">
        <f t="shared" si="7"/>
        <v>0</v>
      </c>
      <c r="E54" s="46">
        <f t="shared" si="8"/>
        <v>0</v>
      </c>
      <c r="F54" s="46">
        <f t="shared" si="9"/>
        <v>0</v>
      </c>
      <c r="G54" s="7"/>
      <c r="H54" s="33"/>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row>
    <row r="55" spans="1:40" s="1" customFormat="1" ht="12.75">
      <c r="A55" s="27">
        <v>5</v>
      </c>
      <c r="B55" s="46">
        <f t="shared" si="5"/>
        <v>0</v>
      </c>
      <c r="C55" s="46">
        <f t="shared" si="6"/>
        <v>0</v>
      </c>
      <c r="D55" s="46">
        <f t="shared" si="7"/>
        <v>0</v>
      </c>
      <c r="E55" s="46">
        <f t="shared" si="8"/>
        <v>0</v>
      </c>
      <c r="F55" s="46">
        <f t="shared" si="9"/>
        <v>0</v>
      </c>
      <c r="G55" s="7"/>
      <c r="H55" s="33"/>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row>
    <row r="56" spans="1:40" s="1" customFormat="1" ht="12.75">
      <c r="A56" s="27">
        <v>6</v>
      </c>
      <c r="B56" s="46">
        <f t="shared" si="5"/>
        <v>0</v>
      </c>
      <c r="C56" s="46">
        <f t="shared" si="6"/>
        <v>0</v>
      </c>
      <c r="D56" s="46">
        <f t="shared" si="7"/>
        <v>0</v>
      </c>
      <c r="E56" s="46">
        <f t="shared" si="8"/>
        <v>0</v>
      </c>
      <c r="F56" s="46">
        <f t="shared" si="9"/>
        <v>0</v>
      </c>
      <c r="G56" s="7"/>
      <c r="H56" s="33"/>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row>
    <row r="57" spans="1:40" s="1" customFormat="1" ht="12.75">
      <c r="A57" s="27">
        <v>7</v>
      </c>
      <c r="B57" s="46">
        <f t="shared" si="5"/>
        <v>0</v>
      </c>
      <c r="C57" s="46">
        <f t="shared" si="6"/>
        <v>0</v>
      </c>
      <c r="D57" s="46">
        <f t="shared" si="7"/>
        <v>0</v>
      </c>
      <c r="E57" s="46">
        <f t="shared" si="8"/>
        <v>0</v>
      </c>
      <c r="F57" s="46">
        <f t="shared" si="9"/>
        <v>0</v>
      </c>
      <c r="G57" s="7"/>
      <c r="H57" s="33"/>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row>
    <row r="58" spans="1:40" s="1" customFormat="1" ht="12.75">
      <c r="A58" s="27">
        <v>8</v>
      </c>
      <c r="B58" s="46">
        <f t="shared" si="5"/>
        <v>0</v>
      </c>
      <c r="C58" s="46">
        <f t="shared" si="6"/>
        <v>0</v>
      </c>
      <c r="D58" s="46">
        <f t="shared" si="7"/>
        <v>0</v>
      </c>
      <c r="E58" s="46">
        <f t="shared" si="8"/>
        <v>0</v>
      </c>
      <c r="F58" s="46">
        <f t="shared" si="9"/>
        <v>0</v>
      </c>
      <c r="G58" s="7"/>
      <c r="H58" s="33"/>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row>
    <row r="59" spans="1:40" s="1" customFormat="1" ht="12.75">
      <c r="A59" s="27">
        <v>9</v>
      </c>
      <c r="B59" s="46">
        <f t="shared" si="5"/>
        <v>0</v>
      </c>
      <c r="C59" s="46">
        <f t="shared" si="6"/>
        <v>0</v>
      </c>
      <c r="D59" s="46">
        <f t="shared" si="7"/>
        <v>0</v>
      </c>
      <c r="E59" s="46">
        <f t="shared" si="8"/>
        <v>0</v>
      </c>
      <c r="F59" s="46">
        <f t="shared" si="9"/>
        <v>0</v>
      </c>
      <c r="G59" s="7"/>
      <c r="H59" s="33"/>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row>
    <row r="60" spans="1:40" s="1" customFormat="1" ht="12.75">
      <c r="A60" s="27">
        <v>10</v>
      </c>
      <c r="B60" s="46">
        <f t="shared" si="5"/>
        <v>0</v>
      </c>
      <c r="C60" s="46">
        <f t="shared" si="6"/>
        <v>0</v>
      </c>
      <c r="D60" s="46">
        <f t="shared" si="7"/>
        <v>0</v>
      </c>
      <c r="E60" s="46">
        <f t="shared" si="8"/>
        <v>0</v>
      </c>
      <c r="F60" s="46">
        <f t="shared" si="9"/>
        <v>0</v>
      </c>
      <c r="G60" s="7"/>
      <c r="H60" s="33"/>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row>
    <row r="61" spans="1:40" s="1" customFormat="1" ht="12.75">
      <c r="A61" s="27">
        <v>11</v>
      </c>
      <c r="B61" s="46">
        <f t="shared" si="5"/>
        <v>0</v>
      </c>
      <c r="C61" s="46">
        <f t="shared" si="6"/>
        <v>0</v>
      </c>
      <c r="D61" s="46">
        <f t="shared" si="7"/>
        <v>0</v>
      </c>
      <c r="E61" s="46">
        <f t="shared" si="8"/>
        <v>0</v>
      </c>
      <c r="F61" s="46">
        <f t="shared" si="9"/>
        <v>0</v>
      </c>
      <c r="G61" s="7"/>
      <c r="H61" s="33"/>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row>
    <row r="62" spans="1:8" s="8" customFormat="1" ht="13.5" thickBot="1">
      <c r="A62" s="34">
        <v>12</v>
      </c>
      <c r="B62" s="47">
        <f t="shared" si="5"/>
        <v>0</v>
      </c>
      <c r="C62" s="47">
        <f t="shared" si="6"/>
        <v>0</v>
      </c>
      <c r="D62" s="47">
        <f t="shared" si="7"/>
        <v>0</v>
      </c>
      <c r="E62" s="47">
        <f t="shared" si="8"/>
        <v>0</v>
      </c>
      <c r="F62" s="47">
        <f t="shared" si="9"/>
        <v>0</v>
      </c>
      <c r="G62" s="5" t="s">
        <v>49</v>
      </c>
      <c r="H62" s="48">
        <f>SUM(C51:C62)</f>
        <v>0</v>
      </c>
    </row>
    <row r="63" spans="1:40" s="1" customFormat="1" ht="12.75">
      <c r="A63" s="27">
        <v>1</v>
      </c>
      <c r="B63" s="46">
        <f t="shared" si="5"/>
        <v>0</v>
      </c>
      <c r="C63" s="46">
        <f t="shared" si="6"/>
        <v>0</v>
      </c>
      <c r="D63" s="46">
        <f t="shared" si="7"/>
        <v>0</v>
      </c>
      <c r="E63" s="46">
        <f t="shared" si="8"/>
        <v>0</v>
      </c>
      <c r="F63" s="46">
        <f t="shared" si="9"/>
        <v>0</v>
      </c>
      <c r="G63" s="7"/>
      <c r="H63" s="33"/>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row>
    <row r="64" spans="1:40" s="1" customFormat="1" ht="12.75">
      <c r="A64" s="27">
        <v>2</v>
      </c>
      <c r="B64" s="46">
        <f t="shared" si="5"/>
        <v>0</v>
      </c>
      <c r="C64" s="46">
        <f t="shared" si="6"/>
        <v>0</v>
      </c>
      <c r="D64" s="46">
        <f t="shared" si="7"/>
        <v>0</v>
      </c>
      <c r="E64" s="46">
        <f t="shared" si="8"/>
        <v>0</v>
      </c>
      <c r="F64" s="46">
        <f t="shared" si="9"/>
        <v>0</v>
      </c>
      <c r="G64" s="7"/>
      <c r="H64" s="33"/>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row>
    <row r="65" spans="1:40" s="1" customFormat="1" ht="12.75">
      <c r="A65" s="27">
        <v>3</v>
      </c>
      <c r="B65" s="46">
        <f t="shared" si="5"/>
        <v>0</v>
      </c>
      <c r="C65" s="46">
        <f t="shared" si="6"/>
        <v>0</v>
      </c>
      <c r="D65" s="46">
        <f t="shared" si="7"/>
        <v>0</v>
      </c>
      <c r="E65" s="46">
        <f t="shared" si="8"/>
        <v>0</v>
      </c>
      <c r="F65" s="46">
        <f t="shared" si="9"/>
        <v>0</v>
      </c>
      <c r="G65" s="7"/>
      <c r="H65" s="33"/>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row>
    <row r="66" spans="1:40" s="1" customFormat="1" ht="12.75">
      <c r="A66" s="27">
        <v>4</v>
      </c>
      <c r="B66" s="46">
        <f t="shared" si="5"/>
        <v>0</v>
      </c>
      <c r="C66" s="46">
        <f t="shared" si="6"/>
        <v>0</v>
      </c>
      <c r="D66" s="46">
        <f t="shared" si="7"/>
        <v>0</v>
      </c>
      <c r="E66" s="46">
        <f t="shared" si="8"/>
        <v>0</v>
      </c>
      <c r="F66" s="46">
        <f t="shared" si="9"/>
        <v>0</v>
      </c>
      <c r="G66" s="7"/>
      <c r="H66" s="33"/>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row>
    <row r="67" spans="1:40" s="1" customFormat="1" ht="12.75">
      <c r="A67" s="27">
        <v>5</v>
      </c>
      <c r="B67" s="46">
        <f t="shared" si="5"/>
        <v>0</v>
      </c>
      <c r="C67" s="46">
        <f t="shared" si="6"/>
        <v>0</v>
      </c>
      <c r="D67" s="46">
        <f t="shared" si="7"/>
        <v>0</v>
      </c>
      <c r="E67" s="46">
        <f t="shared" si="8"/>
        <v>0</v>
      </c>
      <c r="F67" s="46">
        <f t="shared" si="9"/>
        <v>0</v>
      </c>
      <c r="G67" s="7"/>
      <c r="H67" s="33"/>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row>
    <row r="68" spans="1:40" s="1" customFormat="1" ht="12.75">
      <c r="A68" s="27">
        <v>6</v>
      </c>
      <c r="B68" s="46">
        <f t="shared" si="5"/>
        <v>0</v>
      </c>
      <c r="C68" s="46">
        <f t="shared" si="6"/>
        <v>0</v>
      </c>
      <c r="D68" s="46">
        <f t="shared" si="7"/>
        <v>0</v>
      </c>
      <c r="E68" s="46">
        <f t="shared" si="8"/>
        <v>0</v>
      </c>
      <c r="F68" s="46">
        <f t="shared" si="9"/>
        <v>0</v>
      </c>
      <c r="G68" s="7"/>
      <c r="H68" s="33"/>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row>
    <row r="69" spans="1:40" s="1" customFormat="1" ht="12.75">
      <c r="A69" s="27">
        <v>7</v>
      </c>
      <c r="B69" s="46">
        <f t="shared" si="5"/>
        <v>0</v>
      </c>
      <c r="C69" s="46">
        <f t="shared" si="6"/>
        <v>0</v>
      </c>
      <c r="D69" s="46">
        <f t="shared" si="7"/>
        <v>0</v>
      </c>
      <c r="E69" s="46">
        <f t="shared" si="8"/>
        <v>0</v>
      </c>
      <c r="F69" s="46">
        <f t="shared" si="9"/>
        <v>0</v>
      </c>
      <c r="G69" s="7"/>
      <c r="H69" s="33"/>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row>
    <row r="70" spans="1:40" s="1" customFormat="1" ht="12.75">
      <c r="A70" s="27">
        <v>8</v>
      </c>
      <c r="B70" s="46">
        <f t="shared" si="5"/>
        <v>0</v>
      </c>
      <c r="C70" s="46">
        <f t="shared" si="6"/>
        <v>0</v>
      </c>
      <c r="D70" s="46">
        <f t="shared" si="7"/>
        <v>0</v>
      </c>
      <c r="E70" s="46">
        <f t="shared" si="8"/>
        <v>0</v>
      </c>
      <c r="F70" s="46">
        <f t="shared" si="9"/>
        <v>0</v>
      </c>
      <c r="G70" s="7"/>
      <c r="H70" s="33"/>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row>
    <row r="71" spans="1:40" s="1" customFormat="1" ht="12.75">
      <c r="A71" s="27">
        <v>9</v>
      </c>
      <c r="B71" s="46">
        <f t="shared" si="5"/>
        <v>0</v>
      </c>
      <c r="C71" s="46">
        <f t="shared" si="6"/>
        <v>0</v>
      </c>
      <c r="D71" s="46">
        <f t="shared" si="7"/>
        <v>0</v>
      </c>
      <c r="E71" s="46">
        <f t="shared" si="8"/>
        <v>0</v>
      </c>
      <c r="F71" s="46">
        <f t="shared" si="9"/>
        <v>0</v>
      </c>
      <c r="G71" s="7"/>
      <c r="H71" s="33"/>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row>
    <row r="72" spans="1:40" s="1" customFormat="1" ht="12.75">
      <c r="A72" s="27">
        <v>10</v>
      </c>
      <c r="B72" s="46">
        <f t="shared" si="5"/>
        <v>0</v>
      </c>
      <c r="C72" s="46">
        <f t="shared" si="6"/>
        <v>0</v>
      </c>
      <c r="D72" s="46">
        <f t="shared" si="7"/>
        <v>0</v>
      </c>
      <c r="E72" s="46">
        <f t="shared" si="8"/>
        <v>0</v>
      </c>
      <c r="F72" s="46">
        <f t="shared" si="9"/>
        <v>0</v>
      </c>
      <c r="G72" s="7"/>
      <c r="H72" s="33"/>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row>
    <row r="73" spans="1:40" s="1" customFormat="1" ht="12.75">
      <c r="A73" s="27">
        <v>11</v>
      </c>
      <c r="B73" s="46">
        <f t="shared" si="5"/>
        <v>0</v>
      </c>
      <c r="C73" s="46">
        <f t="shared" si="6"/>
        <v>0</v>
      </c>
      <c r="D73" s="46">
        <f t="shared" si="7"/>
        <v>0</v>
      </c>
      <c r="E73" s="46">
        <f t="shared" si="8"/>
        <v>0</v>
      </c>
      <c r="F73" s="46">
        <f t="shared" si="9"/>
        <v>0</v>
      </c>
      <c r="G73" s="7"/>
      <c r="H73" s="33"/>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row>
    <row r="74" spans="1:8" s="8" customFormat="1" ht="13.5" thickBot="1">
      <c r="A74" s="34">
        <v>12</v>
      </c>
      <c r="B74" s="47">
        <f t="shared" si="5"/>
        <v>0</v>
      </c>
      <c r="C74" s="47">
        <f t="shared" si="6"/>
        <v>0</v>
      </c>
      <c r="D74" s="47">
        <f t="shared" si="7"/>
        <v>0</v>
      </c>
      <c r="E74" s="47">
        <f t="shared" si="8"/>
        <v>0</v>
      </c>
      <c r="F74" s="47">
        <f t="shared" si="9"/>
        <v>0</v>
      </c>
      <c r="G74" s="5" t="s">
        <v>50</v>
      </c>
      <c r="H74" s="48">
        <f>SUM(C63:C74)</f>
        <v>0</v>
      </c>
    </row>
    <row r="75" spans="1:8" ht="13.5" thickBot="1">
      <c r="A75" s="24"/>
      <c r="B75" s="25"/>
      <c r="C75" s="25"/>
      <c r="D75" s="25"/>
      <c r="E75" s="25"/>
      <c r="F75" s="25"/>
      <c r="G75" s="25"/>
      <c r="H75" s="26"/>
    </row>
    <row r="76" spans="1:8" ht="13.5" thickBot="1">
      <c r="A76" s="35"/>
      <c r="B76" s="36"/>
      <c r="C76" s="36"/>
      <c r="D76" s="9" t="s">
        <v>19</v>
      </c>
      <c r="E76" s="10"/>
      <c r="F76" s="10" t="s">
        <v>51</v>
      </c>
      <c r="G76" s="10"/>
      <c r="H76" s="11">
        <f>SUM(H13:H74)</f>
        <v>0</v>
      </c>
    </row>
  </sheetData>
  <sheetProtection/>
  <printOptions/>
  <pageMargins left="1.1811023622047245" right="0.75" top="0.57" bottom="0.78" header="0.36" footer="0"/>
  <pageSetup fitToHeight="1" fitToWidth="1" horizontalDpi="1200" verticalDpi="1200" orientation="portrait" paperSize="9" scale="76" r:id="rId1"/>
</worksheet>
</file>

<file path=xl/worksheets/sheet6.xml><?xml version="1.0" encoding="utf-8"?>
<worksheet xmlns="http://schemas.openxmlformats.org/spreadsheetml/2006/main" xmlns:r="http://schemas.openxmlformats.org/officeDocument/2006/relationships">
  <dimension ref="C4:H127"/>
  <sheetViews>
    <sheetView showGridLines="0" zoomScale="85" zoomScaleNormal="85" zoomScalePageLayoutView="80" workbookViewId="0" topLeftCell="A1">
      <selection activeCell="F74" sqref="F74"/>
    </sheetView>
  </sheetViews>
  <sheetFormatPr defaultColWidth="11.421875" defaultRowHeight="12.75"/>
  <cols>
    <col min="1" max="3" width="9.140625" style="94" customWidth="1"/>
    <col min="4" max="4" width="10.7109375" style="94" customWidth="1"/>
    <col min="5" max="5" width="43.00390625" style="94" bestFit="1" customWidth="1"/>
    <col min="6" max="6" width="22.28125" style="94" customWidth="1"/>
    <col min="7" max="7" width="14.00390625" style="94" customWidth="1"/>
    <col min="8" max="8" width="12.28125" style="94" bestFit="1" customWidth="1"/>
    <col min="9" max="16384" width="9.140625" style="94" customWidth="1"/>
  </cols>
  <sheetData>
    <row r="1" ht="15"/>
    <row r="2" ht="15"/>
    <row r="3" ht="15"/>
    <row r="4" spans="4:7" ht="18.75">
      <c r="D4" s="437" t="s">
        <v>199</v>
      </c>
      <c r="E4" s="437"/>
      <c r="F4" s="437"/>
      <c r="G4" s="437"/>
    </row>
    <row r="5" ht="15.75" thickBot="1"/>
    <row r="6" spans="4:7" ht="16.5">
      <c r="D6" s="425" t="s">
        <v>141</v>
      </c>
      <c r="E6" s="426"/>
      <c r="F6" s="198" t="s">
        <v>134</v>
      </c>
      <c r="G6" s="196" t="s">
        <v>203</v>
      </c>
    </row>
    <row r="7" spans="4:7" ht="15">
      <c r="D7" s="435" t="s">
        <v>202</v>
      </c>
      <c r="E7" s="436"/>
      <c r="F7" s="199">
        <f>+F8+F13+F25</f>
        <v>0</v>
      </c>
      <c r="G7" s="190" t="str">
        <f>_xlfn.IFERROR(F7/$F$46,"-")</f>
        <v>-</v>
      </c>
    </row>
    <row r="8" spans="4:7" ht="15">
      <c r="D8" s="433" t="s">
        <v>142</v>
      </c>
      <c r="E8" s="434"/>
      <c r="F8" s="200">
        <f>SUM(F9:F12)</f>
        <v>0</v>
      </c>
      <c r="G8" s="197" t="str">
        <f aca="true" t="shared" si="0" ref="G8:G46">_xlfn.IFERROR(F8/$F$46,"-")</f>
        <v>-</v>
      </c>
    </row>
    <row r="9" spans="4:7" ht="15">
      <c r="D9" s="152">
        <v>202</v>
      </c>
      <c r="E9" s="186" t="s">
        <v>143</v>
      </c>
      <c r="F9" s="241"/>
      <c r="G9" s="192" t="str">
        <f t="shared" si="0"/>
        <v>-</v>
      </c>
    </row>
    <row r="10" spans="4:7" ht="15">
      <c r="D10" s="152">
        <v>204</v>
      </c>
      <c r="E10" s="186" t="s">
        <v>144</v>
      </c>
      <c r="F10" s="241"/>
      <c r="G10" s="192" t="str">
        <f t="shared" si="0"/>
        <v>-</v>
      </c>
    </row>
    <row r="11" spans="4:7" ht="15">
      <c r="D11" s="152">
        <v>205</v>
      </c>
      <c r="E11" s="186" t="s">
        <v>145</v>
      </c>
      <c r="F11" s="241"/>
      <c r="G11" s="192" t="str">
        <f t="shared" si="0"/>
        <v>-</v>
      </c>
    </row>
    <row r="12" spans="4:7" ht="15">
      <c r="D12" s="152">
        <v>280</v>
      </c>
      <c r="E12" s="186" t="s">
        <v>146</v>
      </c>
      <c r="F12" s="241"/>
      <c r="G12" s="192" t="str">
        <f t="shared" si="0"/>
        <v>-</v>
      </c>
    </row>
    <row r="13" spans="4:7" ht="15">
      <c r="D13" s="427" t="s">
        <v>147</v>
      </c>
      <c r="E13" s="428"/>
      <c r="F13" s="200">
        <f>SUM(F14:F24)</f>
        <v>0</v>
      </c>
      <c r="G13" s="197" t="str">
        <f t="shared" si="0"/>
        <v>-</v>
      </c>
    </row>
    <row r="14" spans="4:7" ht="15">
      <c r="D14" s="152">
        <v>210</v>
      </c>
      <c r="E14" s="186" t="s">
        <v>148</v>
      </c>
      <c r="F14" s="241"/>
      <c r="G14" s="192" t="str">
        <f t="shared" si="0"/>
        <v>-</v>
      </c>
    </row>
    <row r="15" spans="4:7" ht="15">
      <c r="D15" s="152">
        <v>211</v>
      </c>
      <c r="E15" s="186" t="s">
        <v>149</v>
      </c>
      <c r="F15" s="241"/>
      <c r="G15" s="192" t="str">
        <f t="shared" si="0"/>
        <v>-</v>
      </c>
    </row>
    <row r="16" spans="4:7" ht="15">
      <c r="D16" s="152">
        <v>212</v>
      </c>
      <c r="E16" s="186" t="s">
        <v>260</v>
      </c>
      <c r="F16" s="241"/>
      <c r="G16" s="192" t="str">
        <f t="shared" si="0"/>
        <v>-</v>
      </c>
    </row>
    <row r="17" spans="4:7" ht="15">
      <c r="D17" s="152">
        <v>213</v>
      </c>
      <c r="E17" s="186" t="s">
        <v>27</v>
      </c>
      <c r="F17" s="241"/>
      <c r="G17" s="192" t="str">
        <f t="shared" si="0"/>
        <v>-</v>
      </c>
    </row>
    <row r="18" spans="4:7" ht="15">
      <c r="D18" s="152">
        <v>214</v>
      </c>
      <c r="E18" s="186" t="s">
        <v>261</v>
      </c>
      <c r="F18" s="241"/>
      <c r="G18" s="192" t="str">
        <f t="shared" si="0"/>
        <v>-</v>
      </c>
    </row>
    <row r="19" spans="4:7" ht="15">
      <c r="D19" s="152">
        <v>215</v>
      </c>
      <c r="E19" s="186" t="s">
        <v>150</v>
      </c>
      <c r="F19" s="241"/>
      <c r="G19" s="192" t="str">
        <f t="shared" si="0"/>
        <v>-</v>
      </c>
    </row>
    <row r="20" spans="4:7" ht="15">
      <c r="D20" s="152">
        <v>216</v>
      </c>
      <c r="E20" s="186" t="s">
        <v>151</v>
      </c>
      <c r="F20" s="241"/>
      <c r="G20" s="192" t="str">
        <f t="shared" si="0"/>
        <v>-</v>
      </c>
    </row>
    <row r="21" spans="4:7" ht="15">
      <c r="D21" s="152">
        <v>217</v>
      </c>
      <c r="E21" s="186" t="s">
        <v>152</v>
      </c>
      <c r="F21" s="241"/>
      <c r="G21" s="192" t="str">
        <f t="shared" si="0"/>
        <v>-</v>
      </c>
    </row>
    <row r="22" spans="4:7" ht="15">
      <c r="D22" s="152">
        <v>218</v>
      </c>
      <c r="E22" s="186" t="s">
        <v>153</v>
      </c>
      <c r="F22" s="241"/>
      <c r="G22" s="192" t="str">
        <f t="shared" si="0"/>
        <v>-</v>
      </c>
    </row>
    <row r="23" spans="4:7" ht="15">
      <c r="D23" s="152">
        <v>219</v>
      </c>
      <c r="E23" s="186" t="s">
        <v>154</v>
      </c>
      <c r="F23" s="241"/>
      <c r="G23" s="192" t="str">
        <f t="shared" si="0"/>
        <v>-</v>
      </c>
    </row>
    <row r="24" spans="4:7" ht="15">
      <c r="D24" s="152">
        <v>281</v>
      </c>
      <c r="E24" s="186" t="s">
        <v>155</v>
      </c>
      <c r="F24" s="241"/>
      <c r="G24" s="192" t="str">
        <f t="shared" si="0"/>
        <v>-</v>
      </c>
    </row>
    <row r="25" spans="4:7" ht="15">
      <c r="D25" s="427" t="s">
        <v>156</v>
      </c>
      <c r="E25" s="428"/>
      <c r="F25" s="200">
        <f>SUM(F26:F27)</f>
        <v>0</v>
      </c>
      <c r="G25" s="197" t="str">
        <f t="shared" si="0"/>
        <v>-</v>
      </c>
    </row>
    <row r="26" spans="4:7" ht="15">
      <c r="D26" s="152">
        <v>260</v>
      </c>
      <c r="E26" s="186" t="s">
        <v>157</v>
      </c>
      <c r="F26" s="241"/>
      <c r="G26" s="192" t="str">
        <f t="shared" si="0"/>
        <v>-</v>
      </c>
    </row>
    <row r="27" spans="4:7" ht="15">
      <c r="D27" s="152">
        <v>265</v>
      </c>
      <c r="E27" s="186" t="s">
        <v>158</v>
      </c>
      <c r="F27" s="241"/>
      <c r="G27" s="192" t="str">
        <f t="shared" si="0"/>
        <v>-</v>
      </c>
    </row>
    <row r="28" spans="4:7" ht="15">
      <c r="D28" s="435" t="s">
        <v>206</v>
      </c>
      <c r="E28" s="436"/>
      <c r="F28" s="199">
        <f>+F29+F31+F39+F41+F44</f>
        <v>0</v>
      </c>
      <c r="G28" s="190" t="str">
        <f t="shared" si="0"/>
        <v>-</v>
      </c>
    </row>
    <row r="29" spans="4:7" ht="15">
      <c r="D29" s="427" t="s">
        <v>159</v>
      </c>
      <c r="E29" s="428"/>
      <c r="F29" s="200">
        <f>+F30</f>
        <v>0</v>
      </c>
      <c r="G29" s="191" t="str">
        <f t="shared" si="0"/>
        <v>-</v>
      </c>
    </row>
    <row r="30" spans="4:7" ht="15">
      <c r="D30" s="152">
        <v>3</v>
      </c>
      <c r="E30" s="186" t="s">
        <v>160</v>
      </c>
      <c r="F30" s="241"/>
      <c r="G30" s="192" t="str">
        <f t="shared" si="0"/>
        <v>-</v>
      </c>
    </row>
    <row r="31" spans="4:7" ht="15">
      <c r="D31" s="427" t="s">
        <v>161</v>
      </c>
      <c r="E31" s="428"/>
      <c r="F31" s="200">
        <f>SUM(F32:F38)</f>
        <v>0</v>
      </c>
      <c r="G31" s="191" t="str">
        <f t="shared" si="0"/>
        <v>-</v>
      </c>
    </row>
    <row r="32" spans="4:7" ht="15">
      <c r="D32" s="152">
        <v>407</v>
      </c>
      <c r="E32" s="186" t="s">
        <v>162</v>
      </c>
      <c r="F32" s="241"/>
      <c r="G32" s="192" t="str">
        <f t="shared" si="0"/>
        <v>-</v>
      </c>
    </row>
    <row r="33" spans="4:7" ht="15">
      <c r="D33" s="152">
        <v>430</v>
      </c>
      <c r="E33" s="186" t="s">
        <v>163</v>
      </c>
      <c r="F33" s="241"/>
      <c r="G33" s="192" t="str">
        <f t="shared" si="0"/>
        <v>-</v>
      </c>
    </row>
    <row r="34" spans="4:7" ht="15">
      <c r="D34" s="152">
        <v>431</v>
      </c>
      <c r="E34" s="186" t="s">
        <v>164</v>
      </c>
      <c r="F34" s="241"/>
      <c r="G34" s="192" t="str">
        <f t="shared" si="0"/>
        <v>-</v>
      </c>
    </row>
    <row r="35" spans="4:7" ht="15">
      <c r="D35" s="152">
        <v>440</v>
      </c>
      <c r="E35" s="186" t="s">
        <v>165</v>
      </c>
      <c r="F35" s="241"/>
      <c r="G35" s="192" t="str">
        <f t="shared" si="0"/>
        <v>-</v>
      </c>
    </row>
    <row r="36" spans="4:7" ht="15">
      <c r="D36" s="152">
        <v>460</v>
      </c>
      <c r="E36" s="186" t="s">
        <v>166</v>
      </c>
      <c r="F36" s="241"/>
      <c r="G36" s="192" t="str">
        <f t="shared" si="0"/>
        <v>-</v>
      </c>
    </row>
    <row r="37" spans="4:7" ht="15">
      <c r="D37" s="152">
        <v>470</v>
      </c>
      <c r="E37" s="186" t="s">
        <v>167</v>
      </c>
      <c r="F37" s="241"/>
      <c r="G37" s="192" t="str">
        <f t="shared" si="0"/>
        <v>-</v>
      </c>
    </row>
    <row r="38" spans="4:7" ht="15">
      <c r="D38" s="152">
        <v>490</v>
      </c>
      <c r="E38" s="186" t="s">
        <v>168</v>
      </c>
      <c r="F38" s="241"/>
      <c r="G38" s="192" t="str">
        <f t="shared" si="0"/>
        <v>-</v>
      </c>
    </row>
    <row r="39" spans="4:7" ht="15">
      <c r="D39" s="427" t="s">
        <v>169</v>
      </c>
      <c r="E39" s="428"/>
      <c r="F39" s="200">
        <f>+F40</f>
        <v>0</v>
      </c>
      <c r="G39" s="191" t="str">
        <f t="shared" si="0"/>
        <v>-</v>
      </c>
    </row>
    <row r="40" spans="4:7" ht="15">
      <c r="D40" s="152">
        <v>54</v>
      </c>
      <c r="E40" s="186" t="s">
        <v>170</v>
      </c>
      <c r="F40" s="241"/>
      <c r="G40" s="192" t="str">
        <f t="shared" si="0"/>
        <v>-</v>
      </c>
    </row>
    <row r="41" spans="4:7" ht="15">
      <c r="D41" s="427" t="s">
        <v>171</v>
      </c>
      <c r="E41" s="428"/>
      <c r="F41" s="200">
        <f>SUM(F42:F43)</f>
        <v>0</v>
      </c>
      <c r="G41" s="191" t="str">
        <f t="shared" si="0"/>
        <v>-</v>
      </c>
    </row>
    <row r="42" spans="4:7" ht="15">
      <c r="D42" s="152">
        <v>551</v>
      </c>
      <c r="E42" s="186" t="s">
        <v>172</v>
      </c>
      <c r="F42" s="241"/>
      <c r="G42" s="192" t="str">
        <f t="shared" si="0"/>
        <v>-</v>
      </c>
    </row>
    <row r="43" spans="4:7" ht="15">
      <c r="D43" s="152">
        <v>57</v>
      </c>
      <c r="E43" s="186" t="s">
        <v>173</v>
      </c>
      <c r="F43" s="241"/>
      <c r="G43" s="192" t="str">
        <f t="shared" si="0"/>
        <v>-</v>
      </c>
    </row>
    <row r="44" spans="4:7" ht="15">
      <c r="D44" s="427" t="s">
        <v>174</v>
      </c>
      <c r="E44" s="428"/>
      <c r="F44" s="200">
        <f>+F45</f>
        <v>0</v>
      </c>
      <c r="G44" s="191" t="str">
        <f t="shared" si="0"/>
        <v>-</v>
      </c>
    </row>
    <row r="45" spans="4:7" ht="15">
      <c r="D45" s="152">
        <v>480</v>
      </c>
      <c r="E45" s="186" t="s">
        <v>175</v>
      </c>
      <c r="F45" s="241"/>
      <c r="G45" s="192" t="str">
        <f t="shared" si="0"/>
        <v>-</v>
      </c>
    </row>
    <row r="46" spans="4:7" ht="15.75" thickBot="1">
      <c r="D46" s="429" t="s">
        <v>176</v>
      </c>
      <c r="E46" s="430"/>
      <c r="F46" s="201">
        <f>+F7+F28</f>
        <v>0</v>
      </c>
      <c r="G46" s="212" t="str">
        <f t="shared" si="0"/>
        <v>-</v>
      </c>
    </row>
    <row r="47" ht="15"/>
    <row r="48" ht="15.75" thickBot="1"/>
    <row r="49" spans="4:7" ht="16.5">
      <c r="D49" s="425" t="s">
        <v>177</v>
      </c>
      <c r="E49" s="426"/>
      <c r="F49" s="193" t="s">
        <v>134</v>
      </c>
      <c r="G49" s="189" t="s">
        <v>203</v>
      </c>
    </row>
    <row r="50" spans="4:7" ht="15">
      <c r="D50" s="423" t="s">
        <v>178</v>
      </c>
      <c r="E50" s="424"/>
      <c r="F50" s="194">
        <f>SUM(F51:F56)</f>
        <v>0</v>
      </c>
      <c r="G50" s="190" t="str">
        <f aca="true" t="shared" si="1" ref="G50:G74">_xlfn.IFERROR(F50/$F$74,"-")</f>
        <v>-</v>
      </c>
    </row>
    <row r="51" spans="4:7" ht="15">
      <c r="D51" s="152">
        <v>100</v>
      </c>
      <c r="E51" s="152" t="s">
        <v>179</v>
      </c>
      <c r="F51" s="242"/>
      <c r="G51" s="192" t="str">
        <f t="shared" si="1"/>
        <v>-</v>
      </c>
    </row>
    <row r="52" spans="4:7" ht="15">
      <c r="D52" s="152" t="s">
        <v>180</v>
      </c>
      <c r="E52" s="152" t="s">
        <v>181</v>
      </c>
      <c r="F52" s="242"/>
      <c r="G52" s="192" t="str">
        <f t="shared" si="1"/>
        <v>-</v>
      </c>
    </row>
    <row r="53" spans="4:7" ht="15">
      <c r="D53" s="152">
        <v>120</v>
      </c>
      <c r="E53" s="152" t="s">
        <v>182</v>
      </c>
      <c r="F53" s="242"/>
      <c r="G53" s="192" t="str">
        <f t="shared" si="1"/>
        <v>-</v>
      </c>
    </row>
    <row r="54" spans="4:7" ht="15">
      <c r="D54" s="152">
        <v>121</v>
      </c>
      <c r="E54" s="152" t="s">
        <v>183</v>
      </c>
      <c r="F54" s="242"/>
      <c r="G54" s="192" t="str">
        <f t="shared" si="1"/>
        <v>-</v>
      </c>
    </row>
    <row r="55" spans="4:7" ht="15">
      <c r="D55" s="152">
        <v>129</v>
      </c>
      <c r="E55" s="152" t="s">
        <v>184</v>
      </c>
      <c r="F55" s="242"/>
      <c r="G55" s="192" t="str">
        <f t="shared" si="1"/>
        <v>-</v>
      </c>
    </row>
    <row r="56" spans="4:7" ht="15">
      <c r="D56" s="152">
        <v>130</v>
      </c>
      <c r="E56" s="152" t="s">
        <v>185</v>
      </c>
      <c r="F56" s="242"/>
      <c r="G56" s="192" t="str">
        <f t="shared" si="1"/>
        <v>-</v>
      </c>
    </row>
    <row r="57" spans="4:7" ht="15">
      <c r="D57" s="423" t="s">
        <v>243</v>
      </c>
      <c r="E57" s="424"/>
      <c r="F57" s="194">
        <f>SUM(F58:F59)</f>
        <v>0</v>
      </c>
      <c r="G57" s="191" t="str">
        <f t="shared" si="1"/>
        <v>-</v>
      </c>
    </row>
    <row r="58" spans="4:7" ht="15">
      <c r="D58" s="152">
        <v>170</v>
      </c>
      <c r="E58" s="152" t="s">
        <v>186</v>
      </c>
      <c r="F58" s="242"/>
      <c r="G58" s="192" t="str">
        <f t="shared" si="1"/>
        <v>-</v>
      </c>
    </row>
    <row r="59" spans="4:7" ht="15">
      <c r="D59" s="152">
        <v>174</v>
      </c>
      <c r="E59" s="152" t="s">
        <v>187</v>
      </c>
      <c r="F59" s="242"/>
      <c r="G59" s="192" t="str">
        <f t="shared" si="1"/>
        <v>-</v>
      </c>
    </row>
    <row r="60" spans="4:7" ht="15">
      <c r="D60" s="423" t="s">
        <v>244</v>
      </c>
      <c r="E60" s="424"/>
      <c r="F60" s="194">
        <f>SUM(F61:F73)</f>
        <v>0</v>
      </c>
      <c r="G60" s="190" t="str">
        <f t="shared" si="1"/>
        <v>-</v>
      </c>
    </row>
    <row r="61" spans="4:7" ht="15">
      <c r="D61" s="152">
        <v>400</v>
      </c>
      <c r="E61" s="152" t="s">
        <v>42</v>
      </c>
      <c r="F61" s="242"/>
      <c r="G61" s="192" t="str">
        <f t="shared" si="1"/>
        <v>-</v>
      </c>
    </row>
    <row r="62" spans="4:7" ht="15">
      <c r="D62" s="152">
        <v>410</v>
      </c>
      <c r="E62" s="152" t="s">
        <v>188</v>
      </c>
      <c r="F62" s="242"/>
      <c r="G62" s="192" t="str">
        <f t="shared" si="1"/>
        <v>-</v>
      </c>
    </row>
    <row r="63" spans="4:7" ht="15">
      <c r="D63" s="152">
        <v>438</v>
      </c>
      <c r="E63" s="152" t="s">
        <v>189</v>
      </c>
      <c r="F63" s="242"/>
      <c r="G63" s="192" t="str">
        <f t="shared" si="1"/>
        <v>-</v>
      </c>
    </row>
    <row r="64" spans="4:7" ht="15">
      <c r="D64" s="152">
        <v>465</v>
      </c>
      <c r="E64" s="152" t="s">
        <v>190</v>
      </c>
      <c r="F64" s="242"/>
      <c r="G64" s="192" t="str">
        <f t="shared" si="1"/>
        <v>-</v>
      </c>
    </row>
    <row r="65" spans="4:7" ht="15">
      <c r="D65" s="152">
        <v>475</v>
      </c>
      <c r="E65" s="152" t="s">
        <v>191</v>
      </c>
      <c r="F65" s="242"/>
      <c r="G65" s="192" t="str">
        <f t="shared" si="1"/>
        <v>-</v>
      </c>
    </row>
    <row r="66" spans="4:7" ht="15">
      <c r="D66" s="152"/>
      <c r="E66" s="152" t="s">
        <v>192</v>
      </c>
      <c r="F66" s="242"/>
      <c r="G66" s="192" t="str">
        <f t="shared" si="1"/>
        <v>-</v>
      </c>
    </row>
    <row r="67" spans="4:7" ht="15">
      <c r="D67" s="152"/>
      <c r="E67" s="152" t="s">
        <v>193</v>
      </c>
      <c r="F67" s="242"/>
      <c r="G67" s="192" t="str">
        <f t="shared" si="1"/>
        <v>-</v>
      </c>
    </row>
    <row r="68" spans="4:7" ht="15">
      <c r="D68" s="152"/>
      <c r="E68" s="152" t="s">
        <v>194</v>
      </c>
      <c r="F68" s="242"/>
      <c r="G68" s="192" t="str">
        <f t="shared" si="1"/>
        <v>-</v>
      </c>
    </row>
    <row r="69" spans="4:7" ht="15">
      <c r="D69" s="152">
        <v>476</v>
      </c>
      <c r="E69" s="152" t="s">
        <v>195</v>
      </c>
      <c r="F69" s="242"/>
      <c r="G69" s="192" t="str">
        <f t="shared" si="1"/>
        <v>-</v>
      </c>
    </row>
    <row r="70" spans="4:7" ht="15">
      <c r="D70" s="152"/>
      <c r="E70" s="152" t="s">
        <v>114</v>
      </c>
      <c r="F70" s="242"/>
      <c r="G70" s="192" t="str">
        <f t="shared" si="1"/>
        <v>-</v>
      </c>
    </row>
    <row r="71" spans="4:7" ht="15">
      <c r="D71" s="152"/>
      <c r="E71" s="152" t="s">
        <v>196</v>
      </c>
      <c r="F71" s="242"/>
      <c r="G71" s="192" t="str">
        <f t="shared" si="1"/>
        <v>-</v>
      </c>
    </row>
    <row r="72" spans="4:7" ht="15">
      <c r="D72" s="152">
        <v>520</v>
      </c>
      <c r="E72" s="152" t="s">
        <v>197</v>
      </c>
      <c r="F72" s="242"/>
      <c r="G72" s="192" t="str">
        <f t="shared" si="1"/>
        <v>-</v>
      </c>
    </row>
    <row r="73" spans="4:7" ht="15">
      <c r="D73" s="152">
        <v>551</v>
      </c>
      <c r="E73" s="152" t="s">
        <v>172</v>
      </c>
      <c r="F73" s="242"/>
      <c r="G73" s="192" t="str">
        <f t="shared" si="1"/>
        <v>-</v>
      </c>
    </row>
    <row r="74" spans="4:8" ht="15.75" thickBot="1">
      <c r="D74" s="421" t="s">
        <v>198</v>
      </c>
      <c r="E74" s="422"/>
      <c r="F74" s="195">
        <f>+F50+F57+F60</f>
        <v>0</v>
      </c>
      <c r="G74" s="212" t="str">
        <f t="shared" si="1"/>
        <v>-</v>
      </c>
      <c r="H74" s="184" t="str">
        <f>IF(F46=F74," ","ERROR: Total actiu = Total passiu")</f>
        <v> </v>
      </c>
    </row>
    <row r="75" ht="15"/>
    <row r="76" spans="4:7" ht="15">
      <c r="D76" s="166"/>
      <c r="E76" s="166"/>
      <c r="F76" s="166"/>
      <c r="G76" s="166"/>
    </row>
    <row r="77" ht="15">
      <c r="D77" s="185" t="s">
        <v>201</v>
      </c>
    </row>
    <row r="78" ht="15"/>
    <row r="79" ht="15"/>
    <row r="80" ht="15"/>
    <row r="81" ht="15"/>
    <row r="82" ht="15"/>
    <row r="83" spans="4:7" ht="15" hidden="1">
      <c r="D83" s="166"/>
      <c r="E83" s="166"/>
      <c r="F83" s="167"/>
      <c r="G83" s="167"/>
    </row>
    <row r="84" spans="3:8" ht="18.75" hidden="1">
      <c r="C84" s="437" t="s">
        <v>204</v>
      </c>
      <c r="D84" s="437"/>
      <c r="E84" s="437"/>
      <c r="F84" s="437"/>
      <c r="G84" s="437"/>
      <c r="H84" s="188"/>
    </row>
    <row r="85" ht="15" hidden="1"/>
    <row r="86" ht="15" hidden="1"/>
    <row r="87" spans="3:8" ht="15" hidden="1">
      <c r="C87" s="432" t="s">
        <v>205</v>
      </c>
      <c r="D87" s="432"/>
      <c r="E87" s="432"/>
      <c r="F87" s="432"/>
      <c r="G87" s="432"/>
      <c r="H87" s="204"/>
    </row>
    <row r="88" ht="15" hidden="1"/>
    <row r="89" spans="3:4" ht="15" hidden="1">
      <c r="C89" s="94" t="s">
        <v>222</v>
      </c>
      <c r="D89" s="94" t="s">
        <v>223</v>
      </c>
    </row>
    <row r="90" ht="15.75" hidden="1" thickBot="1"/>
    <row r="91" spans="3:7" ht="15.75" hidden="1" thickBot="1">
      <c r="C91" s="94" t="s">
        <v>207</v>
      </c>
      <c r="D91" s="203" t="s">
        <v>208</v>
      </c>
      <c r="G91" s="207" t="e">
        <f>$F$28/$F$60</f>
        <v>#DIV/0!</v>
      </c>
    </row>
    <row r="92" ht="15" hidden="1"/>
    <row r="93" spans="3:7" ht="15" hidden="1">
      <c r="C93" s="94" t="s">
        <v>209</v>
      </c>
      <c r="D93" s="202" t="s">
        <v>216</v>
      </c>
      <c r="E93" s="94" t="s">
        <v>217</v>
      </c>
      <c r="F93" s="206" t="s">
        <v>219</v>
      </c>
      <c r="G93" s="206" t="e">
        <f>IF($G$91&gt;2,"2,5 punts"," ")</f>
        <v>#DIV/0!</v>
      </c>
    </row>
    <row r="94" spans="4:7" ht="15" hidden="1">
      <c r="D94" s="202" t="s">
        <v>214</v>
      </c>
      <c r="E94" s="94" t="s">
        <v>215</v>
      </c>
      <c r="F94" s="205" t="s">
        <v>220</v>
      </c>
      <c r="G94" s="205" t="e">
        <f>IF(($G$91&lt;2)*AND($G$91&gt;1.6),"5 punts"," ")</f>
        <v>#DIV/0!</v>
      </c>
    </row>
    <row r="95" spans="4:7" ht="15" hidden="1">
      <c r="D95" s="202" t="s">
        <v>212</v>
      </c>
      <c r="E95" s="94" t="s">
        <v>213</v>
      </c>
      <c r="F95" s="206" t="s">
        <v>219</v>
      </c>
      <c r="G95" s="206" t="e">
        <f>IF(($G$91&lt;1.5)*AND($G$91&gt;1),"2,5 punts"," ")</f>
        <v>#DIV/0!</v>
      </c>
    </row>
    <row r="96" spans="4:7" ht="15" hidden="1">
      <c r="D96" s="202" t="s">
        <v>210</v>
      </c>
      <c r="E96" s="94" t="s">
        <v>211</v>
      </c>
      <c r="F96" s="184" t="s">
        <v>218</v>
      </c>
      <c r="G96" s="184" t="e">
        <f>IF($G$91&lt;1,"0 punts"," ")</f>
        <v>#DIV/0!</v>
      </c>
    </row>
    <row r="97" ht="15" hidden="1"/>
    <row r="98" spans="3:7" ht="15" hidden="1">
      <c r="C98" s="432" t="s">
        <v>221</v>
      </c>
      <c r="D98" s="432"/>
      <c r="E98" s="432"/>
      <c r="F98" s="432"/>
      <c r="G98" s="432"/>
    </row>
    <row r="99" ht="15" hidden="1"/>
    <row r="100" spans="3:7" ht="33" customHeight="1" hidden="1">
      <c r="C100" s="208" t="s">
        <v>222</v>
      </c>
      <c r="D100" s="431" t="s">
        <v>245</v>
      </c>
      <c r="E100" s="431"/>
      <c r="F100" s="431"/>
      <c r="G100" s="431"/>
    </row>
    <row r="101" ht="15.75" hidden="1" thickBot="1"/>
    <row r="102" spans="3:8" ht="15.75" hidden="1" thickBot="1">
      <c r="C102" s="94" t="s">
        <v>207</v>
      </c>
      <c r="D102" s="94" t="s">
        <v>224</v>
      </c>
      <c r="G102" s="207" t="e">
        <f>($F$57+$F$60)/$F$74</f>
        <v>#DIV/0!</v>
      </c>
      <c r="H102" s="211"/>
    </row>
    <row r="103" spans="7:8" ht="15" hidden="1">
      <c r="G103" s="210"/>
      <c r="H103" s="211"/>
    </row>
    <row r="104" spans="3:7" ht="15" hidden="1">
      <c r="C104" s="94" t="s">
        <v>209</v>
      </c>
      <c r="D104" s="94" t="s">
        <v>225</v>
      </c>
      <c r="E104" s="94" t="s">
        <v>226</v>
      </c>
      <c r="F104" s="184" t="s">
        <v>218</v>
      </c>
      <c r="G104" s="184" t="e">
        <f>IF($G$102&gt;0.6,"0 Punts"," ")</f>
        <v>#DIV/0!</v>
      </c>
    </row>
    <row r="105" spans="4:7" ht="15" hidden="1">
      <c r="D105" s="94" t="s">
        <v>227</v>
      </c>
      <c r="E105" s="94" t="s">
        <v>215</v>
      </c>
      <c r="F105" s="205" t="s">
        <v>220</v>
      </c>
      <c r="G105" s="205" t="e">
        <f>IF(($G$102&gt;0.5)*AND(G102&lt;0.6),"5 Punts"," ")</f>
        <v>#DIV/0!</v>
      </c>
    </row>
    <row r="106" spans="4:7" ht="15" hidden="1">
      <c r="D106" s="94" t="s">
        <v>228</v>
      </c>
      <c r="E106" s="94" t="s">
        <v>229</v>
      </c>
      <c r="F106" s="206" t="s">
        <v>219</v>
      </c>
      <c r="G106" s="206" t="e">
        <f>IF($G$102&lt;0.5,"2,5 Punts"," ")</f>
        <v>#DIV/0!</v>
      </c>
    </row>
    <row r="107" ht="15" hidden="1"/>
    <row r="108" ht="15" hidden="1"/>
    <row r="109" spans="3:7" ht="15" hidden="1">
      <c r="C109" s="432" t="s">
        <v>230</v>
      </c>
      <c r="D109" s="432"/>
      <c r="E109" s="432"/>
      <c r="F109" s="432"/>
      <c r="G109" s="432"/>
    </row>
    <row r="110" ht="15" hidden="1"/>
    <row r="111" spans="3:7" ht="32.25" customHeight="1" hidden="1">
      <c r="C111" s="208" t="s">
        <v>222</v>
      </c>
      <c r="D111" s="431" t="s">
        <v>246</v>
      </c>
      <c r="E111" s="431"/>
      <c r="F111" s="431"/>
      <c r="G111" s="431"/>
    </row>
    <row r="112" ht="15.75" hidden="1" thickBot="1"/>
    <row r="113" spans="3:7" ht="15.75" hidden="1" thickBot="1">
      <c r="C113" s="94" t="s">
        <v>207</v>
      </c>
      <c r="D113" s="94" t="s">
        <v>231</v>
      </c>
      <c r="G113" s="209" t="e">
        <f>'Compte de resultats a 5 anys'!$C$42/$F$46</f>
        <v>#DIV/0!</v>
      </c>
    </row>
    <row r="114" ht="15" hidden="1"/>
    <row r="115" spans="3:7" ht="15" hidden="1">
      <c r="C115" s="94" t="s">
        <v>209</v>
      </c>
      <c r="D115" s="94" t="s">
        <v>232</v>
      </c>
      <c r="E115" s="94" t="s">
        <v>236</v>
      </c>
      <c r="F115" s="205" t="s">
        <v>220</v>
      </c>
      <c r="G115" s="205" t="e">
        <f>IF($G$113&gt;15%,"5 punts"," ")</f>
        <v>#DIV/0!</v>
      </c>
    </row>
    <row r="116" spans="4:7" ht="15" hidden="1">
      <c r="D116" s="94" t="s">
        <v>233</v>
      </c>
      <c r="E116" s="94" t="s">
        <v>237</v>
      </c>
      <c r="F116" s="206" t="s">
        <v>219</v>
      </c>
      <c r="G116" s="206" t="e">
        <f>IF(($G$113&gt;5%)*AND($G$113&lt;15%),"2,5 punts"," ")</f>
        <v>#DIV/0!</v>
      </c>
    </row>
    <row r="117" spans="4:7" ht="15" hidden="1">
      <c r="D117" s="94" t="s">
        <v>234</v>
      </c>
      <c r="E117" s="94" t="s">
        <v>235</v>
      </c>
      <c r="F117" s="184" t="s">
        <v>218</v>
      </c>
      <c r="G117" s="184" t="e">
        <f>IF($G$113&lt;5%,"0 punts"," ")</f>
        <v>#DIV/0!</v>
      </c>
    </row>
    <row r="118" ht="15" hidden="1"/>
    <row r="119" ht="15" hidden="1"/>
    <row r="120" spans="3:7" ht="15" hidden="1">
      <c r="C120" s="432" t="s">
        <v>238</v>
      </c>
      <c r="D120" s="432"/>
      <c r="E120" s="432"/>
      <c r="F120" s="432"/>
      <c r="G120" s="432"/>
    </row>
    <row r="121" ht="15" hidden="1"/>
    <row r="122" spans="3:4" ht="15" hidden="1">
      <c r="C122" s="208" t="s">
        <v>222</v>
      </c>
      <c r="D122" s="94" t="s">
        <v>239</v>
      </c>
    </row>
    <row r="123" ht="15.75" hidden="1" thickBot="1"/>
    <row r="124" spans="3:7" ht="15.75" hidden="1" thickBot="1">
      <c r="C124" s="94" t="s">
        <v>207</v>
      </c>
      <c r="D124" s="94" t="s">
        <v>240</v>
      </c>
      <c r="G124" s="209" t="e">
        <f>$F$50/($F$57+$F$60)</f>
        <v>#DIV/0!</v>
      </c>
    </row>
    <row r="125" ht="15" hidden="1"/>
    <row r="126" spans="3:7" ht="15" hidden="1">
      <c r="C126" s="94" t="s">
        <v>209</v>
      </c>
      <c r="D126" s="94" t="s">
        <v>241</v>
      </c>
      <c r="F126" s="205" t="s">
        <v>220</v>
      </c>
      <c r="G126" s="205" t="e">
        <f>IF($G$124&gt;1,"5 punts"," ")</f>
        <v>#DIV/0!</v>
      </c>
    </row>
    <row r="127" spans="4:7" ht="15" hidden="1">
      <c r="D127" s="94" t="s">
        <v>242</v>
      </c>
      <c r="F127" s="184" t="s">
        <v>218</v>
      </c>
      <c r="G127" s="184" t="e">
        <f>IF($G$124&lt;1,"0 punts"," ")</f>
        <v>#DIV/0!</v>
      </c>
    </row>
    <row r="128" ht="15" hidden="1"/>
    <row r="148" ht="15"/>
    <row r="149" ht="15"/>
    <row r="150" ht="15"/>
  </sheetData>
  <sheetProtection/>
  <mergeCells count="25">
    <mergeCell ref="C109:G109"/>
    <mergeCell ref="D111:G111"/>
    <mergeCell ref="C120:G120"/>
    <mergeCell ref="D4:G4"/>
    <mergeCell ref="C87:G87"/>
    <mergeCell ref="C84:G84"/>
    <mergeCell ref="D28:E28"/>
    <mergeCell ref="D50:E50"/>
    <mergeCell ref="D60:E60"/>
    <mergeCell ref="D13:E13"/>
    <mergeCell ref="D6:E6"/>
    <mergeCell ref="D8:E8"/>
    <mergeCell ref="D39:E39"/>
    <mergeCell ref="D41:E41"/>
    <mergeCell ref="D29:E29"/>
    <mergeCell ref="D31:E31"/>
    <mergeCell ref="D7:E7"/>
    <mergeCell ref="D25:E25"/>
    <mergeCell ref="D74:E74"/>
    <mergeCell ref="D57:E57"/>
    <mergeCell ref="D49:E49"/>
    <mergeCell ref="D44:E44"/>
    <mergeCell ref="D46:E46"/>
    <mergeCell ref="D100:G100"/>
    <mergeCell ref="C98:G98"/>
  </mergeCells>
  <printOptions/>
  <pageMargins left="0.7" right="0.7" top="0.75" bottom="0.75" header="0.3" footer="0.3"/>
  <pageSetup horizontalDpi="600" verticalDpi="600" orientation="portrait" paperSize="9" scale="62" r:id="rId4"/>
  <headerFooter>
    <oddHeader>&amp;L&amp;"Tahoma,Normal"&amp;13&amp;K06-046&amp;F&amp;R&amp;G</oddHeader>
    <oddFooter>&amp;C&amp;A</oddFooter>
  </headerFooter>
  <legacyDrawing r:id="rId2"/>
  <legacyDrawingHF r:id="rId3"/>
</worksheet>
</file>

<file path=xl/worksheets/sheet7.xml><?xml version="1.0" encoding="utf-8"?>
<worksheet xmlns="http://schemas.openxmlformats.org/spreadsheetml/2006/main" xmlns:r="http://schemas.openxmlformats.org/officeDocument/2006/relationships">
  <dimension ref="B2:N235"/>
  <sheetViews>
    <sheetView showGridLines="0" workbookViewId="0" topLeftCell="A1">
      <selection activeCell="J196" sqref="J196"/>
    </sheetView>
  </sheetViews>
  <sheetFormatPr defaultColWidth="11.57421875" defaultRowHeight="12.75"/>
  <cols>
    <col min="1" max="1" width="1.28515625" style="0" customWidth="1"/>
    <col min="2" max="2" width="9.00390625" style="0" customWidth="1"/>
    <col min="3" max="3" width="14.421875" style="0" bestFit="1" customWidth="1"/>
    <col min="4" max="4" width="17.140625" style="0" customWidth="1"/>
    <col min="5" max="5" width="16.8515625" style="0" customWidth="1"/>
    <col min="6" max="6" width="15.140625" style="0" customWidth="1"/>
    <col min="7" max="7" width="15.57421875" style="0" customWidth="1"/>
    <col min="8" max="8" width="16.140625" style="0" customWidth="1"/>
    <col min="9" max="9" width="13.140625" style="0" customWidth="1"/>
    <col min="10" max="10" width="15.140625" style="0" customWidth="1"/>
    <col min="11" max="11" width="13.421875" style="0" customWidth="1"/>
    <col min="12" max="12" width="11.57421875" style="0" customWidth="1"/>
    <col min="13" max="13" width="30.7109375" style="0" customWidth="1"/>
  </cols>
  <sheetData>
    <row r="1" ht="50.25" customHeight="1"/>
    <row r="2" spans="2:10" ht="15">
      <c r="B2" s="500" t="s">
        <v>262</v>
      </c>
      <c r="C2" s="500"/>
      <c r="D2" s="500"/>
      <c r="E2" s="500"/>
      <c r="F2" s="500"/>
      <c r="G2" s="500"/>
      <c r="H2" s="500"/>
      <c r="I2" s="500"/>
      <c r="J2" s="500"/>
    </row>
    <row r="4" spans="3:9" ht="12.75">
      <c r="C4" s="504" t="s">
        <v>263</v>
      </c>
      <c r="D4" s="504"/>
      <c r="E4" s="504"/>
      <c r="F4" s="375"/>
      <c r="G4" s="373"/>
      <c r="H4" s="373"/>
      <c r="I4" s="373"/>
    </row>
    <row r="5" spans="3:9" ht="12.75">
      <c r="C5" s="499" t="s">
        <v>267</v>
      </c>
      <c r="D5" s="499"/>
      <c r="E5" s="499"/>
      <c r="F5" s="371"/>
      <c r="G5" s="372"/>
      <c r="H5" s="372"/>
      <c r="I5" s="372"/>
    </row>
    <row r="6" spans="3:9" ht="12.75">
      <c r="C6" s="499" t="s">
        <v>264</v>
      </c>
      <c r="D6" s="499"/>
      <c r="E6" s="499"/>
      <c r="F6" s="371"/>
      <c r="G6" s="372"/>
      <c r="H6" s="372"/>
      <c r="I6" s="372"/>
    </row>
    <row r="7" spans="3:9" ht="12.75">
      <c r="C7" s="499" t="s">
        <v>266</v>
      </c>
      <c r="D7" s="499"/>
      <c r="E7" s="499"/>
      <c r="F7" s="371"/>
      <c r="G7" s="372"/>
      <c r="H7" s="372"/>
      <c r="I7" s="372"/>
    </row>
    <row r="8" spans="3:9" ht="12.75">
      <c r="C8" s="498" t="s">
        <v>360</v>
      </c>
      <c r="D8" s="499"/>
      <c r="E8" s="499"/>
      <c r="F8" s="371"/>
      <c r="G8" s="372"/>
      <c r="H8" s="372"/>
      <c r="I8" s="372"/>
    </row>
    <row r="9" spans="3:9" ht="12.75">
      <c r="C9" s="499" t="s">
        <v>265</v>
      </c>
      <c r="D9" s="499"/>
      <c r="E9" s="499"/>
      <c r="F9" s="372">
        <v>2016.2</v>
      </c>
      <c r="G9" s="372"/>
      <c r="H9" s="372"/>
      <c r="I9" s="372"/>
    </row>
    <row r="11" spans="2:10" ht="12.75">
      <c r="B11" s="441" t="s">
        <v>274</v>
      </c>
      <c r="C11" s="441"/>
      <c r="D11" s="441"/>
      <c r="E11" s="441"/>
      <c r="F11" s="441"/>
      <c r="G11" s="441"/>
      <c r="H11" s="441"/>
      <c r="I11" s="441"/>
      <c r="J11" s="441"/>
    </row>
    <row r="12" spans="2:6" ht="13.5" thickBot="1">
      <c r="B12" s="264"/>
      <c r="C12" s="264"/>
      <c r="D12" s="264"/>
      <c r="E12" s="264"/>
      <c r="F12" s="264"/>
    </row>
    <row r="13" spans="4:7" s="265" customFormat="1" ht="13.5" thickBot="1">
      <c r="D13" s="461" t="s">
        <v>141</v>
      </c>
      <c r="E13" s="462"/>
      <c r="F13" s="461" t="s">
        <v>177</v>
      </c>
      <c r="G13" s="462"/>
    </row>
    <row r="14" spans="4:7" s="265" customFormat="1" ht="19.5" customHeight="1" thickBot="1">
      <c r="D14" s="270" t="s">
        <v>285</v>
      </c>
      <c r="E14" s="284">
        <v>2016</v>
      </c>
      <c r="F14" s="270" t="s">
        <v>285</v>
      </c>
      <c r="G14" s="297">
        <v>2016</v>
      </c>
    </row>
    <row r="15" spans="3:9" s="265" customFormat="1" ht="12.75" customHeight="1">
      <c r="C15" s="277" t="s">
        <v>202</v>
      </c>
      <c r="D15" s="274" t="s">
        <v>268</v>
      </c>
      <c r="E15" s="275">
        <f>'Balanç de Situació'!F7</f>
        <v>0</v>
      </c>
      <c r="F15" s="274" t="s">
        <v>271</v>
      </c>
      <c r="G15" s="276">
        <f>'Balanç de Situació'!F50</f>
        <v>0</v>
      </c>
      <c r="H15" s="295" t="s">
        <v>178</v>
      </c>
      <c r="I15" s="479" t="s">
        <v>284</v>
      </c>
    </row>
    <row r="16" spans="3:9" s="265" customFormat="1" ht="27.75" customHeight="1" thickBot="1">
      <c r="C16" s="510" t="s">
        <v>206</v>
      </c>
      <c r="D16" s="271" t="s">
        <v>160</v>
      </c>
      <c r="E16" s="272">
        <f>'Balanç de Situació'!F29</f>
        <v>0</v>
      </c>
      <c r="F16" s="279" t="s">
        <v>272</v>
      </c>
      <c r="G16" s="280">
        <f>'Balanç de Situació'!F57</f>
        <v>0</v>
      </c>
      <c r="H16" s="296" t="s">
        <v>282</v>
      </c>
      <c r="I16" s="480"/>
    </row>
    <row r="17" spans="3:12" s="265" customFormat="1" ht="15" customHeight="1">
      <c r="C17" s="510"/>
      <c r="D17" s="271" t="s">
        <v>269</v>
      </c>
      <c r="E17" s="272">
        <f>'Balanç de Situació'!F31+'Balanç de Situació'!F39</f>
        <v>0</v>
      </c>
      <c r="F17" s="271" t="s">
        <v>273</v>
      </c>
      <c r="G17" s="273">
        <f>'Balanç de Situació'!F60</f>
        <v>0</v>
      </c>
      <c r="H17" s="481" t="s">
        <v>283</v>
      </c>
      <c r="I17" s="267"/>
      <c r="J17" s="108"/>
      <c r="K17" s="108"/>
      <c r="L17" s="108"/>
    </row>
    <row r="18" spans="3:9" s="265" customFormat="1" ht="15" customHeight="1" thickBot="1">
      <c r="C18" s="480"/>
      <c r="D18" s="271" t="s">
        <v>270</v>
      </c>
      <c r="E18" s="272">
        <f>'Balanç de Situació'!F41+'Balanç de Situació'!F44</f>
        <v>0</v>
      </c>
      <c r="F18" s="278"/>
      <c r="G18" s="273"/>
      <c r="H18" s="482"/>
      <c r="I18" s="269"/>
    </row>
    <row r="19" spans="4:8" s="265" customFormat="1" ht="15.75" thickBot="1">
      <c r="D19" s="281" t="s">
        <v>0</v>
      </c>
      <c r="E19" s="282">
        <f>SUM(E15:E18)</f>
        <v>0</v>
      </c>
      <c r="F19" s="281" t="s">
        <v>0</v>
      </c>
      <c r="G19" s="283">
        <f>SUM(G15:G18)</f>
        <v>0</v>
      </c>
      <c r="H19" s="108"/>
    </row>
    <row r="20" spans="4:9" s="265" customFormat="1" ht="15.75" thickBot="1">
      <c r="D20" s="293"/>
      <c r="E20" s="294"/>
      <c r="F20" s="293"/>
      <c r="G20" s="294"/>
      <c r="H20" s="294"/>
      <c r="I20" s="108"/>
    </row>
    <row r="21" spans="3:9" s="265" customFormat="1" ht="13.5" customHeight="1" thickBot="1">
      <c r="C21" s="454" t="s">
        <v>289</v>
      </c>
      <c r="D21" s="455"/>
      <c r="E21" s="455"/>
      <c r="F21" s="455"/>
      <c r="G21" s="456"/>
      <c r="H21" s="483" t="str">
        <f>IF(C23&gt;E23,"Compleix","No compleix")</f>
        <v>No compleix</v>
      </c>
      <c r="I21" s="484"/>
    </row>
    <row r="22" spans="3:9" s="265" customFormat="1" ht="15.75" thickBot="1">
      <c r="C22" s="300"/>
      <c r="D22" s="294"/>
      <c r="E22" s="294"/>
      <c r="F22" s="293"/>
      <c r="G22" s="294"/>
      <c r="H22" s="309" t="s">
        <v>292</v>
      </c>
      <c r="I22" s="310" t="str">
        <f>IF(C23&gt;E23,"si","no")</f>
        <v>no</v>
      </c>
    </row>
    <row r="23" spans="3:9" s="265" customFormat="1" ht="15">
      <c r="C23" s="302">
        <f>E16+E17+E18</f>
        <v>0</v>
      </c>
      <c r="D23" s="303" t="s">
        <v>290</v>
      </c>
      <c r="E23" s="299">
        <f>G17</f>
        <v>0</v>
      </c>
      <c r="F23" s="293"/>
      <c r="G23" s="294"/>
      <c r="H23" s="294"/>
      <c r="I23" s="308">
        <f>E23*2</f>
        <v>0</v>
      </c>
    </row>
    <row r="24" spans="3:9" s="265" customFormat="1" ht="15">
      <c r="C24" s="302"/>
      <c r="D24" s="303"/>
      <c r="E24" s="299"/>
      <c r="F24" s="293"/>
      <c r="G24" s="294"/>
      <c r="H24" s="294"/>
      <c r="I24" s="301"/>
    </row>
    <row r="25" spans="3:9" s="265" customFormat="1" ht="13.5" thickBot="1">
      <c r="C25" s="304" t="s">
        <v>291</v>
      </c>
      <c r="D25" s="305"/>
      <c r="E25" s="305"/>
      <c r="F25" s="306"/>
      <c r="G25" s="307"/>
      <c r="H25" s="307"/>
      <c r="I25" s="311"/>
    </row>
    <row r="26" spans="3:9" s="265" customFormat="1" ht="15.75" thickBot="1">
      <c r="C26" s="293"/>
      <c r="D26" s="294"/>
      <c r="E26" s="294"/>
      <c r="F26" s="293"/>
      <c r="G26" s="294"/>
      <c r="H26" s="294"/>
      <c r="I26" s="108"/>
    </row>
    <row r="27" spans="3:9" s="265" customFormat="1" ht="15.75" thickBot="1">
      <c r="C27" s="454" t="s">
        <v>293</v>
      </c>
      <c r="D27" s="455"/>
      <c r="E27" s="455"/>
      <c r="F27" s="456"/>
      <c r="G27" s="313">
        <f>(F30+D30)-H30</f>
        <v>0</v>
      </c>
      <c r="H27" s="483" t="str">
        <f>IF(G27&gt;0.1,"Te fons de maniobra","No te fons de maniobra")</f>
        <v>No te fons de maniobra</v>
      </c>
      <c r="I27" s="484"/>
    </row>
    <row r="28" spans="3:9" s="265" customFormat="1" ht="15">
      <c r="C28" s="300"/>
      <c r="D28" s="294"/>
      <c r="E28" s="294"/>
      <c r="F28" s="293"/>
      <c r="G28" s="294"/>
      <c r="H28" s="314"/>
      <c r="I28" s="315"/>
    </row>
    <row r="29" spans="3:9" s="265" customFormat="1" ht="15">
      <c r="C29" s="302" t="s">
        <v>294</v>
      </c>
      <c r="D29" s="303" t="s">
        <v>296</v>
      </c>
      <c r="E29" s="312" t="s">
        <v>297</v>
      </c>
      <c r="F29" s="312" t="s">
        <v>298</v>
      </c>
      <c r="G29" s="303" t="s">
        <v>295</v>
      </c>
      <c r="H29" s="303" t="s">
        <v>388</v>
      </c>
      <c r="I29" s="308"/>
    </row>
    <row r="30" spans="3:9" s="265" customFormat="1" ht="15">
      <c r="C30" s="302"/>
      <c r="D30" s="317">
        <f>G15</f>
        <v>0</v>
      </c>
      <c r="F30" s="317">
        <f>G17</f>
        <v>0</v>
      </c>
      <c r="H30" s="317">
        <f>E15</f>
        <v>0</v>
      </c>
      <c r="I30" s="308"/>
    </row>
    <row r="31" spans="3:9" s="265" customFormat="1" ht="15">
      <c r="C31" s="302"/>
      <c r="E31" s="317">
        <f>D30+F30</f>
        <v>0</v>
      </c>
      <c r="I31" s="301"/>
    </row>
    <row r="32" spans="3:9" s="265" customFormat="1" ht="13.5" thickBot="1">
      <c r="C32" s="304"/>
      <c r="D32" s="305"/>
      <c r="E32" s="305"/>
      <c r="F32" s="306"/>
      <c r="G32" s="307"/>
      <c r="H32" s="307"/>
      <c r="I32" s="311"/>
    </row>
    <row r="33" spans="3:9" s="265" customFormat="1" ht="15.75" thickBot="1">
      <c r="C33" s="293"/>
      <c r="D33" s="294"/>
      <c r="E33" s="294"/>
      <c r="F33" s="293"/>
      <c r="G33" s="294"/>
      <c r="H33" s="294"/>
      <c r="I33" s="108"/>
    </row>
    <row r="34" spans="3:9" s="265" customFormat="1" ht="15.75" thickBot="1">
      <c r="C34" s="454" t="s">
        <v>299</v>
      </c>
      <c r="D34" s="455"/>
      <c r="E34" s="455"/>
      <c r="F34" s="455"/>
      <c r="G34" s="456"/>
      <c r="H34" s="483" t="str">
        <f>IF(D37+F37&gt;H37,"Compleix","No compleix")</f>
        <v>No compleix</v>
      </c>
      <c r="I34" s="484"/>
    </row>
    <row r="35" spans="3:9" s="265" customFormat="1" ht="15">
      <c r="C35" s="300"/>
      <c r="D35" s="294"/>
      <c r="E35" s="294"/>
      <c r="F35" s="293"/>
      <c r="G35" s="294"/>
      <c r="H35" s="314"/>
      <c r="I35" s="315"/>
    </row>
    <row r="36" spans="3:9" s="265" customFormat="1" ht="15">
      <c r="C36" s="266" t="s">
        <v>294</v>
      </c>
      <c r="D36" s="299" t="s">
        <v>269</v>
      </c>
      <c r="E36" s="299" t="s">
        <v>297</v>
      </c>
      <c r="F36" s="316" t="s">
        <v>270</v>
      </c>
      <c r="G36" s="299" t="s">
        <v>290</v>
      </c>
      <c r="H36" s="319" t="s">
        <v>273</v>
      </c>
      <c r="I36" s="318"/>
    </row>
    <row r="37" spans="3:9" s="265" customFormat="1" ht="15">
      <c r="C37" s="302"/>
      <c r="D37" s="320">
        <f>E17</f>
        <v>0</v>
      </c>
      <c r="E37" s="299"/>
      <c r="F37" s="298">
        <f>E18</f>
        <v>0</v>
      </c>
      <c r="G37" s="299"/>
      <c r="H37" s="299">
        <f>G17</f>
        <v>0</v>
      </c>
      <c r="I37" s="308">
        <f>E37*2</f>
        <v>0</v>
      </c>
    </row>
    <row r="38" spans="3:9" s="265" customFormat="1" ht="15">
      <c r="C38" s="302"/>
      <c r="E38" s="321">
        <f>D37+F37</f>
        <v>0</v>
      </c>
      <c r="F38" s="322"/>
      <c r="G38" s="294"/>
      <c r="H38" s="294"/>
      <c r="I38" s="301"/>
    </row>
    <row r="39" spans="3:9" s="265" customFormat="1" ht="13.5" thickBot="1">
      <c r="C39" s="304"/>
      <c r="D39" s="305"/>
      <c r="E39" s="305"/>
      <c r="F39" s="306"/>
      <c r="G39" s="307"/>
      <c r="H39" s="307"/>
      <c r="I39" s="311"/>
    </row>
    <row r="40" spans="3:9" s="265" customFormat="1" ht="15.75" thickBot="1">
      <c r="C40" s="293"/>
      <c r="D40" s="294"/>
      <c r="E40" s="294"/>
      <c r="F40" s="293"/>
      <c r="G40" s="294"/>
      <c r="H40" s="294"/>
      <c r="I40" s="108"/>
    </row>
    <row r="41" spans="3:9" s="265" customFormat="1" ht="15.75" thickBot="1">
      <c r="C41" s="501" t="s">
        <v>361</v>
      </c>
      <c r="D41" s="502"/>
      <c r="E41" s="502"/>
      <c r="F41" s="502"/>
      <c r="G41" s="503"/>
      <c r="H41" s="483" t="str">
        <f>IF((D44&gt;H43)*AND(D44&lt;H45),"Compleix","No compleix")</f>
        <v>No compleix</v>
      </c>
      <c r="I41" s="484"/>
    </row>
    <row r="42" spans="3:9" s="265" customFormat="1" ht="15">
      <c r="C42" s="300"/>
      <c r="D42" s="294"/>
      <c r="E42" s="294"/>
      <c r="F42" s="293"/>
      <c r="G42" s="294"/>
      <c r="H42" s="323">
        <v>0.4</v>
      </c>
      <c r="I42" s="315"/>
    </row>
    <row r="43" spans="3:9" s="265" customFormat="1" ht="15">
      <c r="C43" s="302"/>
      <c r="D43" s="320" t="s">
        <v>362</v>
      </c>
      <c r="E43" s="299"/>
      <c r="F43" s="298" t="s">
        <v>300</v>
      </c>
      <c r="G43" s="299"/>
      <c r="H43" s="299">
        <f>F44*40%</f>
        <v>0</v>
      </c>
      <c r="I43" s="308"/>
    </row>
    <row r="44" spans="3:9" s="265" customFormat="1" ht="15">
      <c r="C44" s="266" t="s">
        <v>294</v>
      </c>
      <c r="D44" s="317">
        <f>G15</f>
        <v>0</v>
      </c>
      <c r="E44" s="321"/>
      <c r="F44" s="321">
        <f>G15+G16+G17</f>
        <v>0</v>
      </c>
      <c r="H44" s="324">
        <v>0.5</v>
      </c>
      <c r="I44" s="301"/>
    </row>
    <row r="45" spans="3:9" s="265" customFormat="1" ht="13.5" thickBot="1">
      <c r="C45" s="304"/>
      <c r="D45" s="305"/>
      <c r="E45" s="305"/>
      <c r="F45" s="306"/>
      <c r="G45" s="307"/>
      <c r="H45" s="325">
        <f>F44*50%</f>
        <v>0</v>
      </c>
      <c r="I45" s="311"/>
    </row>
    <row r="46" spans="3:9" s="265" customFormat="1" ht="12.75">
      <c r="C46" s="293"/>
      <c r="D46" s="294"/>
      <c r="E46" s="294"/>
      <c r="F46" s="293"/>
      <c r="G46" s="347"/>
      <c r="H46" s="346"/>
      <c r="I46" s="347"/>
    </row>
    <row r="47" spans="2:10" ht="15" customHeight="1">
      <c r="B47" s="441" t="s">
        <v>281</v>
      </c>
      <c r="C47" s="441"/>
      <c r="D47" s="441"/>
      <c r="E47" s="441"/>
      <c r="F47" s="441"/>
      <c r="G47" s="441"/>
      <c r="H47" s="441"/>
      <c r="I47" s="441"/>
      <c r="J47" s="441"/>
    </row>
    <row r="48" spans="3:9" ht="33" customHeight="1" thickBot="1">
      <c r="C48" s="245"/>
      <c r="I48" s="211"/>
    </row>
    <row r="49" spans="5:9" ht="15.75" thickBot="1">
      <c r="E49" s="291" t="s">
        <v>286</v>
      </c>
      <c r="F49" s="291" t="s">
        <v>287</v>
      </c>
      <c r="G49" s="291" t="s">
        <v>288</v>
      </c>
      <c r="I49" s="94"/>
    </row>
    <row r="50" spans="4:13" ht="15">
      <c r="D50" s="285" t="s">
        <v>275</v>
      </c>
      <c r="E50" s="286">
        <f>'Compte de resultats a 5 anys'!C10</f>
        <v>0</v>
      </c>
      <c r="F50" s="286">
        <f>'Compte de resultats a 5 anys'!D10</f>
        <v>0</v>
      </c>
      <c r="G50" s="286">
        <f>'Compte de resultats a 5 anys'!G10</f>
        <v>0</v>
      </c>
      <c r="M50" s="292"/>
    </row>
    <row r="51" spans="4:9" ht="15">
      <c r="D51" s="287" t="s">
        <v>276</v>
      </c>
      <c r="E51" s="288">
        <f>'Compte de resultats a 5 anys'!C42</f>
        <v>0</v>
      </c>
      <c r="F51" s="288">
        <f>'Compte de resultats a 5 anys'!D42</f>
        <v>0</v>
      </c>
      <c r="G51" s="288">
        <f>'Compte de resultats a 5 anys'!G42</f>
        <v>0</v>
      </c>
      <c r="I51" s="94"/>
    </row>
    <row r="52" spans="4:9" ht="15">
      <c r="D52" s="287" t="s">
        <v>278</v>
      </c>
      <c r="E52" s="288">
        <f>'Compte de resultats a 5 anys'!C47</f>
        <v>0</v>
      </c>
      <c r="F52" s="288">
        <f>'Compte de resultats a 5 anys'!D47</f>
        <v>0</v>
      </c>
      <c r="G52" s="288">
        <f>'Compte de resultats a 5 anys'!G47</f>
        <v>0</v>
      </c>
      <c r="I52" s="94"/>
    </row>
    <row r="53" spans="4:14" ht="15.75" thickBot="1">
      <c r="D53" s="289" t="s">
        <v>277</v>
      </c>
      <c r="E53" s="290">
        <f>'Compte de resultats a 5 anys'!C50</f>
        <v>0</v>
      </c>
      <c r="F53" s="290">
        <f>'Compte de resultats a 5 anys'!D50</f>
        <v>0</v>
      </c>
      <c r="G53" s="290">
        <f>'Compte de resultats a 5 anys'!G50</f>
        <v>0</v>
      </c>
      <c r="I53" s="94"/>
      <c r="J53" s="94"/>
      <c r="K53" s="94"/>
      <c r="L53" s="94"/>
      <c r="M53" s="94"/>
      <c r="N53" s="94"/>
    </row>
    <row r="54" spans="4:14" ht="15.75" thickBot="1">
      <c r="D54" s="463" t="s">
        <v>306</v>
      </c>
      <c r="E54" s="464"/>
      <c r="F54" s="464"/>
      <c r="G54" s="465"/>
      <c r="I54" s="94"/>
      <c r="J54" s="94"/>
      <c r="K54" s="94"/>
      <c r="L54" s="94"/>
      <c r="M54" s="94"/>
      <c r="N54" s="94"/>
    </row>
    <row r="55" spans="4:14" ht="15">
      <c r="D55" s="352" t="s">
        <v>315</v>
      </c>
      <c r="E55" s="353" t="e">
        <f>'Compte de resultats a 5 anys'!C13/'Compte de resultats a 5 anys'!C8</f>
        <v>#DIV/0!</v>
      </c>
      <c r="F55" s="354" t="e">
        <f>'Compte de resultats a 5 anys'!D13/'Compte de resultats a 5 anys'!D8</f>
        <v>#DIV/0!</v>
      </c>
      <c r="G55" s="355" t="e">
        <f>'Compte de resultats a 5 anys'!G13/'Compte de resultats a 5 anys'!G8</f>
        <v>#DIV/0!</v>
      </c>
      <c r="H55" s="474" t="s">
        <v>316</v>
      </c>
      <c r="I55" s="474"/>
      <c r="J55" s="94"/>
      <c r="K55" s="94"/>
      <c r="L55" s="94"/>
      <c r="M55" s="94"/>
      <c r="N55" s="94"/>
    </row>
    <row r="56" spans="4:14" ht="15">
      <c r="D56" s="356" t="s">
        <v>119</v>
      </c>
      <c r="E56" s="357" t="e">
        <f>'Compte de resultats a 5 anys'!C15/'Compte de resultats a 5 anys'!C8</f>
        <v>#DIV/0!</v>
      </c>
      <c r="F56" s="358" t="e">
        <f>'Compte de resultats a 5 anys'!D15/'Compte de resultats a 5 anys'!D8</f>
        <v>#DIV/0!</v>
      </c>
      <c r="G56" s="359" t="e">
        <f>'Compte de resultats a 5 anys'!G15/'Compte de resultats a 5 anys'!G8</f>
        <v>#DIV/0!</v>
      </c>
      <c r="H56" s="474" t="s">
        <v>307</v>
      </c>
      <c r="I56" s="474"/>
      <c r="J56" s="108"/>
      <c r="K56" s="94"/>
      <c r="L56" s="94"/>
      <c r="M56" s="94"/>
      <c r="N56" s="94"/>
    </row>
    <row r="57" spans="4:14" ht="15">
      <c r="D57" s="338" t="s">
        <v>114</v>
      </c>
      <c r="E57" s="328" t="e">
        <f>'Compte de resultats a 5 anys'!C17/'Compte de resultats a 5 anys'!C10</f>
        <v>#DIV/0!</v>
      </c>
      <c r="F57" s="329" t="e">
        <f>'Compte de resultats a 5 anys'!D17/'Compte de resultats a 5 anys'!D10</f>
        <v>#DIV/0!</v>
      </c>
      <c r="G57" s="330" t="e">
        <f>'Compte de resultats a 5 anys'!G17/'Compte de resultats a 5 anys'!G10</f>
        <v>#DIV/0!</v>
      </c>
      <c r="H57" s="337" t="s">
        <v>305</v>
      </c>
      <c r="I57" s="265"/>
      <c r="J57" s="108"/>
      <c r="K57" s="94"/>
      <c r="L57" s="94"/>
      <c r="M57" s="94"/>
      <c r="N57" s="94"/>
    </row>
    <row r="58" spans="4:14" ht="25.5" customHeight="1">
      <c r="D58" s="339" t="s">
        <v>308</v>
      </c>
      <c r="E58" s="328" t="e">
        <f>'Compte de resultats a 5 anys'!C22/'Compte de resultats a 5 anys'!C8</f>
        <v>#DIV/0!</v>
      </c>
      <c r="F58" s="329" t="e">
        <f>'Compte de resultats a 5 anys'!D22/'Compte de resultats a 5 anys'!D8</f>
        <v>#DIV/0!</v>
      </c>
      <c r="G58" s="330" t="e">
        <f>'Compte de resultats a 5 anys'!G22/'Compte de resultats a 5 anys'!G8</f>
        <v>#DIV/0!</v>
      </c>
      <c r="H58" s="475" t="s">
        <v>309</v>
      </c>
      <c r="I58" s="475"/>
      <c r="J58" s="475"/>
      <c r="K58" s="94"/>
      <c r="L58" s="94"/>
      <c r="M58" s="94"/>
      <c r="N58" s="94"/>
    </row>
    <row r="59" spans="4:14" ht="15">
      <c r="D59" s="340" t="s">
        <v>363</v>
      </c>
      <c r="E59" s="334" t="e">
        <f>'Compte de resultats a 5 anys'!C35/'Compte de resultats a 5 anys'!C8</f>
        <v>#DIV/0!</v>
      </c>
      <c r="F59" s="335" t="e">
        <f>'Compte de resultats a 5 anys'!D35/'Compte de resultats a 5 anys'!D8</f>
        <v>#DIV/0!</v>
      </c>
      <c r="G59" s="336" t="e">
        <f>'Compte de resultats a 5 anys'!G35/'Compte de resultats a 5 anys'!G8</f>
        <v>#DIV/0!</v>
      </c>
      <c r="H59" s="475" t="s">
        <v>364</v>
      </c>
      <c r="I59" s="475"/>
      <c r="J59" s="475"/>
      <c r="K59" s="94"/>
      <c r="L59" s="94"/>
      <c r="M59" s="94"/>
      <c r="N59" s="94"/>
    </row>
    <row r="60" spans="4:14" ht="15">
      <c r="D60" s="340" t="s">
        <v>125</v>
      </c>
      <c r="E60" s="334" t="e">
        <f>'Compte de resultats a 5 anys'!C36/'Compte de resultats a 5 anys'!C8</f>
        <v>#DIV/0!</v>
      </c>
      <c r="F60" s="335" t="e">
        <f>'Compte de resultats a 5 anys'!D36/'Compte de resultats a 5 anys'!D8</f>
        <v>#DIV/0!</v>
      </c>
      <c r="G60" s="336" t="e">
        <f>'Compte de resultats a 5 anys'!G36/'Compte de resultats a 5 anys'!G8</f>
        <v>#DIV/0!</v>
      </c>
      <c r="H60" s="475" t="s">
        <v>317</v>
      </c>
      <c r="I60" s="475"/>
      <c r="J60" s="475"/>
      <c r="K60" s="94"/>
      <c r="L60" s="94"/>
      <c r="M60" s="94"/>
      <c r="N60" s="94"/>
    </row>
    <row r="61" spans="4:14" ht="13.5" customHeight="1">
      <c r="D61" s="340" t="s">
        <v>312</v>
      </c>
      <c r="E61" s="334" t="e">
        <f>'Compte de resultats a 5 anys'!C39/'Compte de resultats a 5 anys'!C8</f>
        <v>#DIV/0!</v>
      </c>
      <c r="F61" s="335" t="e">
        <f>'Compte de resultats a 5 anys'!D39/'Compte de resultats a 5 anys'!D8</f>
        <v>#DIV/0!</v>
      </c>
      <c r="G61" s="336" t="e">
        <f>'Compte de resultats a 5 anys'!G39/'Compte de resultats a 5 anys'!G8</f>
        <v>#DIV/0!</v>
      </c>
      <c r="H61" s="475" t="s">
        <v>313</v>
      </c>
      <c r="I61" s="475"/>
      <c r="J61" s="475"/>
      <c r="K61" s="94"/>
      <c r="L61" s="94"/>
      <c r="M61" s="94"/>
      <c r="N61" s="94"/>
    </row>
    <row r="62" spans="4:10" ht="12.75" customHeight="1" thickBot="1">
      <c r="D62" s="341" t="s">
        <v>311</v>
      </c>
      <c r="E62" s="331" t="e">
        <f>('Compte de resultats a 5 anys'!C42/'Compte de resultats a 5 anys'!C8)</f>
        <v>#DIV/0!</v>
      </c>
      <c r="F62" s="332" t="e">
        <f>('Compte de resultats a 5 anys'!D42/'Compte de resultats a 5 anys'!D8)</f>
        <v>#DIV/0!</v>
      </c>
      <c r="G62" s="333" t="e">
        <f>('Compte de resultats a 5 anys'!G42/'Compte de resultats a 5 anys'!G8)</f>
        <v>#DIV/0!</v>
      </c>
      <c r="H62" s="475" t="s">
        <v>310</v>
      </c>
      <c r="I62" s="475"/>
      <c r="J62" s="475"/>
    </row>
    <row r="63" spans="4:7" ht="13.5" thickBot="1">
      <c r="D63" s="463" t="s">
        <v>333</v>
      </c>
      <c r="E63" s="464"/>
      <c r="F63" s="464"/>
      <c r="G63" s="465"/>
    </row>
    <row r="64" spans="4:10" ht="13.5" thickBot="1">
      <c r="D64" s="356"/>
      <c r="E64" s="357" t="s">
        <v>334</v>
      </c>
      <c r="F64" s="367" t="e">
        <f>E50/F50</f>
        <v>#DIV/0!</v>
      </c>
      <c r="G64" s="368" t="e">
        <f>F50/G50</f>
        <v>#DIV/0!</v>
      </c>
      <c r="H64" s="466" t="s">
        <v>365</v>
      </c>
      <c r="I64" s="467"/>
      <c r="J64" s="467"/>
    </row>
    <row r="65" spans="4:7" ht="16.5" customHeight="1" thickBot="1">
      <c r="D65" s="463" t="s">
        <v>335</v>
      </c>
      <c r="E65" s="464"/>
      <c r="F65" s="464"/>
      <c r="G65" s="465"/>
    </row>
    <row r="66" spans="4:7" ht="14.25" customHeight="1">
      <c r="D66" s="356"/>
      <c r="E66" s="357" t="s">
        <v>334</v>
      </c>
      <c r="F66" s="367" t="e">
        <f>E53/F53</f>
        <v>#DIV/0!</v>
      </c>
      <c r="G66" s="368" t="e">
        <f>F53/G53</f>
        <v>#DIV/0!</v>
      </c>
    </row>
    <row r="67" ht="9" customHeight="1"/>
    <row r="69" ht="13.5" thickBot="1"/>
    <row r="70" spans="3:9" ht="13.5" thickBot="1">
      <c r="C70" s="476" t="s">
        <v>366</v>
      </c>
      <c r="D70" s="477"/>
      <c r="E70" s="477"/>
      <c r="F70" s="477"/>
      <c r="G70" s="477"/>
      <c r="H70" s="477"/>
      <c r="I70" s="478"/>
    </row>
    <row r="71" spans="3:9" ht="15">
      <c r="C71" s="342"/>
      <c r="D71" s="343"/>
      <c r="E71" s="343"/>
      <c r="F71" s="344"/>
      <c r="G71" s="343"/>
      <c r="H71" s="345"/>
      <c r="I71" s="315"/>
    </row>
    <row r="72" spans="3:9" ht="12.75">
      <c r="C72" s="349" t="s">
        <v>222</v>
      </c>
      <c r="D72" s="496" t="s">
        <v>367</v>
      </c>
      <c r="E72" s="496"/>
      <c r="F72" s="496"/>
      <c r="G72" s="496"/>
      <c r="H72" s="496"/>
      <c r="I72" s="497"/>
    </row>
    <row r="73" spans="3:9" ht="15">
      <c r="C73" s="16"/>
      <c r="D73" s="320"/>
      <c r="E73" s="299"/>
      <c r="F73" s="298"/>
      <c r="G73" s="299"/>
      <c r="H73" s="299"/>
      <c r="I73" s="308"/>
    </row>
    <row r="74" spans="3:9" ht="15">
      <c r="C74" s="16" t="s">
        <v>207</v>
      </c>
      <c r="D74" s="298" t="s">
        <v>314</v>
      </c>
      <c r="E74" s="321"/>
      <c r="F74" s="321"/>
      <c r="G74" s="347"/>
      <c r="H74" s="348"/>
      <c r="I74" s="301"/>
    </row>
    <row r="75" spans="3:9" ht="15.75" thickBot="1">
      <c r="C75" s="16"/>
      <c r="D75" s="298"/>
      <c r="E75" s="321"/>
      <c r="F75" s="321"/>
      <c r="G75" s="347"/>
      <c r="H75" s="348"/>
      <c r="I75" s="301"/>
    </row>
    <row r="76" spans="3:9" ht="15.75" thickBot="1">
      <c r="C76" s="16"/>
      <c r="D76" s="298"/>
      <c r="E76" s="291" t="s">
        <v>286</v>
      </c>
      <c r="F76" s="291" t="s">
        <v>287</v>
      </c>
      <c r="G76" s="291" t="s">
        <v>288</v>
      </c>
      <c r="H76" s="348"/>
      <c r="I76" s="301"/>
    </row>
    <row r="77" spans="3:9" ht="15.75" thickBot="1">
      <c r="C77" s="16"/>
      <c r="D77" s="346"/>
      <c r="E77" s="350"/>
      <c r="F77" s="350" t="e">
        <f>((F53-E53)/E53)</f>
        <v>#DIV/0!</v>
      </c>
      <c r="G77" s="351" t="e">
        <f>((G53-E53)/E53)</f>
        <v>#DIV/0!</v>
      </c>
      <c r="H77" s="348"/>
      <c r="I77" s="301"/>
    </row>
    <row r="78" spans="3:9" ht="13.5" thickBot="1">
      <c r="C78" s="304"/>
      <c r="D78" s="305"/>
      <c r="E78" s="305"/>
      <c r="F78" s="306"/>
      <c r="G78" s="307"/>
      <c r="H78" s="325"/>
      <c r="I78" s="311"/>
    </row>
    <row r="79" spans="3:9" ht="12.75">
      <c r="C79" s="293"/>
      <c r="D79" s="294"/>
      <c r="E79" s="294"/>
      <c r="F79" s="293"/>
      <c r="G79" s="347"/>
      <c r="H79" s="346"/>
      <c r="I79" s="347"/>
    </row>
    <row r="80" spans="2:10" ht="15" customHeight="1">
      <c r="B80" s="441" t="s">
        <v>378</v>
      </c>
      <c r="C80" s="441"/>
      <c r="D80" s="441"/>
      <c r="E80" s="441"/>
      <c r="F80" s="441"/>
      <c r="G80" s="441"/>
      <c r="H80" s="441"/>
      <c r="I80" s="441"/>
      <c r="J80" s="441"/>
    </row>
    <row r="81" spans="5:9" ht="20.25" customHeight="1" thickBot="1">
      <c r="E81" s="246"/>
      <c r="I81" s="94"/>
    </row>
    <row r="82" spans="3:9" ht="13.5" thickBot="1">
      <c r="C82" s="505" t="s">
        <v>379</v>
      </c>
      <c r="D82" s="506"/>
      <c r="E82" s="506"/>
      <c r="F82" s="507"/>
      <c r="G82" s="250" t="str">
        <f>+_xlfn.IFERROR(Tresoreria!$O$8/Tresoreria!$O$32,"-")</f>
        <v>-</v>
      </c>
      <c r="H82" s="508" t="str">
        <f>IF($G$82&gt;1.000000000001,"Idoni",IF(($G$82&gt;0.500000000001)*AND($K$84&lt;1.0000000000001),"A millorar",IF($G$82&lt;0.50000000001,"No viable")))</f>
        <v>Idoni</v>
      </c>
      <c r="I82" s="509"/>
    </row>
    <row r="83" spans="3:9" ht="16.5" customHeight="1">
      <c r="C83" s="16"/>
      <c r="D83" s="12"/>
      <c r="E83" s="12"/>
      <c r="F83" s="12"/>
      <c r="G83" s="13"/>
      <c r="H83" s="12"/>
      <c r="I83" s="17"/>
    </row>
    <row r="84" spans="3:9" ht="12.75">
      <c r="C84" s="16" t="s">
        <v>222</v>
      </c>
      <c r="D84" s="12" t="s">
        <v>248</v>
      </c>
      <c r="E84" s="12"/>
      <c r="F84" s="12"/>
      <c r="G84" s="12"/>
      <c r="H84" s="12"/>
      <c r="I84" s="17"/>
    </row>
    <row r="85" spans="3:9" ht="12.75">
      <c r="C85" s="16"/>
      <c r="D85" s="12"/>
      <c r="E85" s="12"/>
      <c r="F85" s="12"/>
      <c r="G85" s="12"/>
      <c r="H85" s="12"/>
      <c r="I85" s="17"/>
    </row>
    <row r="86" spans="3:9" ht="12.75">
      <c r="C86" s="16" t="s">
        <v>207</v>
      </c>
      <c r="D86" s="12" t="s">
        <v>249</v>
      </c>
      <c r="E86" s="12"/>
      <c r="F86" s="12"/>
      <c r="G86" s="12"/>
      <c r="H86" s="12"/>
      <c r="I86" s="17"/>
    </row>
    <row r="87" spans="3:9" ht="12.75">
      <c r="C87" s="16"/>
      <c r="D87" s="12"/>
      <c r="E87" s="12"/>
      <c r="F87" s="12"/>
      <c r="G87" s="12"/>
      <c r="H87" s="12"/>
      <c r="I87" s="17"/>
    </row>
    <row r="88" spans="3:9" ht="12.75">
      <c r="C88" s="16" t="s">
        <v>209</v>
      </c>
      <c r="D88" s="251" t="s">
        <v>250</v>
      </c>
      <c r="E88" s="251" t="s">
        <v>253</v>
      </c>
      <c r="F88" s="12"/>
      <c r="G88" s="12"/>
      <c r="H88" s="12"/>
      <c r="I88" s="17"/>
    </row>
    <row r="89" spans="3:9" ht="12.75">
      <c r="C89" s="16"/>
      <c r="D89" s="252" t="s">
        <v>251</v>
      </c>
      <c r="E89" s="252" t="s">
        <v>254</v>
      </c>
      <c r="F89" s="12"/>
      <c r="G89" s="12"/>
      <c r="H89" s="12"/>
      <c r="I89" s="17"/>
    </row>
    <row r="90" spans="3:9" ht="13.5" thickBot="1">
      <c r="C90" s="247"/>
      <c r="D90" s="253" t="s">
        <v>228</v>
      </c>
      <c r="E90" s="253" t="s">
        <v>255</v>
      </c>
      <c r="F90" s="248"/>
      <c r="G90" s="248"/>
      <c r="H90" s="248"/>
      <c r="I90" s="249"/>
    </row>
    <row r="91" ht="21.75" customHeight="1" thickBot="1">
      <c r="I91" s="94"/>
    </row>
    <row r="92" spans="3:9" ht="13.5" thickBot="1">
      <c r="C92" s="468" t="s">
        <v>380</v>
      </c>
      <c r="D92" s="469"/>
      <c r="E92" s="469"/>
      <c r="F92" s="470"/>
      <c r="G92" s="257" t="e">
        <f>'Balanç de Situació'!F28/'Balanç de Situació'!F60</f>
        <v>#DIV/0!</v>
      </c>
      <c r="H92" s="471" t="e">
        <f>IF($G$92&gt;2.000000000001,"Actius ociosos",IF(($G$92&gt;1.00000000001)*AND($G$92&lt;1.499999999999),"Precaució",IF(($G$92&gt;1.49)*AND($G$92&lt;2.000000000001),"Situació correcta",IF($G$92&lt;1.000000001,"Problemes de liquiditat"))))</f>
        <v>#DIV/0!</v>
      </c>
      <c r="I92" s="472"/>
    </row>
    <row r="93" spans="3:9" ht="12.75">
      <c r="C93" s="16"/>
      <c r="D93" s="12"/>
      <c r="E93" s="12"/>
      <c r="F93" s="12"/>
      <c r="G93" s="12"/>
      <c r="H93" s="12"/>
      <c r="I93" s="17"/>
    </row>
    <row r="94" spans="3:9" ht="16.5" customHeight="1">
      <c r="C94" s="16" t="s">
        <v>222</v>
      </c>
      <c r="D94" s="263" t="s">
        <v>368</v>
      </c>
      <c r="E94" s="12"/>
      <c r="F94" s="12"/>
      <c r="G94" s="12"/>
      <c r="H94" s="12"/>
      <c r="I94" s="17"/>
    </row>
    <row r="95" spans="3:9" ht="12.75">
      <c r="C95" s="16"/>
      <c r="D95" s="12"/>
      <c r="E95" s="12"/>
      <c r="F95" s="12"/>
      <c r="G95" s="12"/>
      <c r="H95" s="12"/>
      <c r="I95" s="17"/>
    </row>
    <row r="96" spans="3:9" ht="24" customHeight="1">
      <c r="C96" s="16" t="s">
        <v>207</v>
      </c>
      <c r="D96" s="12" t="s">
        <v>208</v>
      </c>
      <c r="E96" s="12"/>
      <c r="F96" s="12"/>
      <c r="G96" s="12"/>
      <c r="H96" s="12"/>
      <c r="I96" s="17"/>
    </row>
    <row r="97" spans="3:9" ht="12.75">
      <c r="C97" s="16"/>
      <c r="D97" s="12"/>
      <c r="E97" s="12"/>
      <c r="F97" s="12"/>
      <c r="G97" s="12"/>
      <c r="H97" s="12"/>
      <c r="I97" s="17"/>
    </row>
    <row r="98" spans="3:9" ht="12.75">
      <c r="C98" s="16" t="s">
        <v>209</v>
      </c>
      <c r="D98" s="254" t="s">
        <v>216</v>
      </c>
      <c r="E98" s="254" t="s">
        <v>217</v>
      </c>
      <c r="F98" s="12"/>
      <c r="G98" s="12"/>
      <c r="H98" s="12"/>
      <c r="I98" s="17"/>
    </row>
    <row r="99" spans="3:9" ht="12.75">
      <c r="C99" s="16"/>
      <c r="D99" s="255" t="s">
        <v>214</v>
      </c>
      <c r="E99" s="255" t="s">
        <v>215</v>
      </c>
      <c r="F99" s="12"/>
      <c r="G99" s="12"/>
      <c r="H99" s="12"/>
      <c r="I99" s="17"/>
    </row>
    <row r="100" spans="3:9" ht="12.75">
      <c r="C100" s="16"/>
      <c r="D100" s="363" t="s">
        <v>212</v>
      </c>
      <c r="E100" s="363" t="s">
        <v>213</v>
      </c>
      <c r="F100" s="12"/>
      <c r="G100" s="12"/>
      <c r="H100" s="12"/>
      <c r="I100" s="17"/>
    </row>
    <row r="101" spans="3:9" ht="13.5" thickBot="1">
      <c r="C101" s="247"/>
      <c r="D101" s="256" t="s">
        <v>210</v>
      </c>
      <c r="E101" s="256" t="s">
        <v>211</v>
      </c>
      <c r="F101" s="248"/>
      <c r="G101" s="248"/>
      <c r="H101" s="248"/>
      <c r="I101" s="249"/>
    </row>
    <row r="102" spans="3:9" ht="24" customHeight="1" thickBot="1">
      <c r="C102" s="12"/>
      <c r="D102" s="360"/>
      <c r="E102" s="360"/>
      <c r="F102" s="12"/>
      <c r="G102" s="12"/>
      <c r="H102" s="12"/>
      <c r="I102" s="12"/>
    </row>
    <row r="103" spans="3:9" ht="13.5" thickBot="1">
      <c r="C103" s="468" t="s">
        <v>381</v>
      </c>
      <c r="D103" s="469"/>
      <c r="E103" s="469"/>
      <c r="F103" s="470"/>
      <c r="G103" s="257" t="e">
        <f>('Balanç de Situació'!F43)/'Balanç de Situació'!F60</f>
        <v>#DIV/0!</v>
      </c>
      <c r="H103" s="471" t="e">
        <f>IF($G$103&gt;0.2999999999,"Situació correcta",IF($G$103&lt;0.299999999,"Problemes de liquiditat"))</f>
        <v>#DIV/0!</v>
      </c>
      <c r="I103" s="472"/>
    </row>
    <row r="104" spans="3:9" ht="12.75">
      <c r="C104" s="16"/>
      <c r="D104" s="12"/>
      <c r="E104" s="12"/>
      <c r="F104" s="12"/>
      <c r="G104" s="12"/>
      <c r="H104" s="12"/>
      <c r="I104" s="17"/>
    </row>
    <row r="105" spans="3:9" ht="27.75" customHeight="1">
      <c r="C105" s="268" t="s">
        <v>222</v>
      </c>
      <c r="D105" s="451" t="s">
        <v>369</v>
      </c>
      <c r="E105" s="451"/>
      <c r="F105" s="451"/>
      <c r="G105" s="451"/>
      <c r="H105" s="451"/>
      <c r="I105" s="473"/>
    </row>
    <row r="106" spans="3:9" ht="17.25" customHeight="1">
      <c r="C106" s="16"/>
      <c r="D106" s="12"/>
      <c r="E106" s="12"/>
      <c r="F106" s="12"/>
      <c r="G106" s="12"/>
      <c r="H106" s="12"/>
      <c r="I106" s="17"/>
    </row>
    <row r="107" spans="3:9" ht="12.75">
      <c r="C107" s="16" t="s">
        <v>207</v>
      </c>
      <c r="D107" s="263" t="s">
        <v>318</v>
      </c>
      <c r="E107" s="12"/>
      <c r="F107" s="12"/>
      <c r="G107" s="12"/>
      <c r="H107" s="12"/>
      <c r="I107" s="17"/>
    </row>
    <row r="108" spans="3:9" ht="15" customHeight="1">
      <c r="C108" s="16"/>
      <c r="D108" s="12"/>
      <c r="E108" s="12"/>
      <c r="F108" s="12"/>
      <c r="G108" s="12"/>
      <c r="H108" s="12"/>
      <c r="I108" s="17"/>
    </row>
    <row r="109" spans="3:9" ht="12.75">
      <c r="C109" s="16" t="s">
        <v>209</v>
      </c>
      <c r="D109" s="361" t="s">
        <v>320</v>
      </c>
      <c r="E109" s="255" t="s">
        <v>215</v>
      </c>
      <c r="F109" s="12"/>
      <c r="G109" s="12"/>
      <c r="H109" s="12"/>
      <c r="I109" s="17"/>
    </row>
    <row r="110" spans="3:9" ht="13.5" thickBot="1">
      <c r="C110" s="247"/>
      <c r="D110" s="256" t="s">
        <v>319</v>
      </c>
      <c r="E110" s="256" t="s">
        <v>211</v>
      </c>
      <c r="F110" s="248"/>
      <c r="G110" s="248"/>
      <c r="H110" s="248"/>
      <c r="I110" s="249"/>
    </row>
    <row r="111" spans="3:9" ht="23.25" customHeight="1" thickBot="1">
      <c r="C111" s="12"/>
      <c r="D111" s="360"/>
      <c r="E111" s="360"/>
      <c r="F111" s="12"/>
      <c r="G111" s="12"/>
      <c r="H111" s="12"/>
      <c r="I111" s="12"/>
    </row>
    <row r="112" spans="3:9" ht="13.5" thickBot="1">
      <c r="C112" s="485" t="s">
        <v>322</v>
      </c>
      <c r="D112" s="486"/>
      <c r="E112" s="486"/>
      <c r="F112" s="487"/>
      <c r="G112" s="364" t="e">
        <f>'Balanç de Situació'!F33/'Balanç de Situació'!F46</f>
        <v>#DIV/0!</v>
      </c>
      <c r="H112" s="488"/>
      <c r="I112" s="489"/>
    </row>
    <row r="113" spans="3:9" ht="12.75">
      <c r="C113" s="16"/>
      <c r="D113" s="12"/>
      <c r="E113" s="12"/>
      <c r="F113" s="12"/>
      <c r="G113" s="12"/>
      <c r="H113" s="12"/>
      <c r="I113" s="17"/>
    </row>
    <row r="114" spans="3:9" ht="31.5" customHeight="1">
      <c r="C114" s="268" t="s">
        <v>222</v>
      </c>
      <c r="D114" s="451" t="s">
        <v>370</v>
      </c>
      <c r="E114" s="451"/>
      <c r="F114" s="451"/>
      <c r="G114" s="451"/>
      <c r="H114" s="451"/>
      <c r="I114" s="473"/>
    </row>
    <row r="115" spans="3:9" ht="12.75">
      <c r="C115" s="16"/>
      <c r="D115" s="12"/>
      <c r="E115" s="12"/>
      <c r="F115" s="12"/>
      <c r="G115" s="12"/>
      <c r="H115" s="12"/>
      <c r="I115" s="17"/>
    </row>
    <row r="116" spans="3:9" ht="12.75">
      <c r="C116" s="16" t="s">
        <v>207</v>
      </c>
      <c r="D116" s="263" t="s">
        <v>321</v>
      </c>
      <c r="E116" s="12"/>
      <c r="F116" s="12"/>
      <c r="G116" s="12"/>
      <c r="H116" s="12"/>
      <c r="I116" s="17"/>
    </row>
    <row r="117" spans="3:9" ht="12.75" customHeight="1">
      <c r="C117" s="16"/>
      <c r="D117" s="12"/>
      <c r="E117" s="12"/>
      <c r="F117" s="12"/>
      <c r="G117" s="12"/>
      <c r="H117" s="12"/>
      <c r="I117" s="17"/>
    </row>
    <row r="118" spans="3:9" ht="12.75">
      <c r="C118" s="16" t="s">
        <v>209</v>
      </c>
      <c r="D118" s="361" t="s">
        <v>371</v>
      </c>
      <c r="E118" s="255"/>
      <c r="F118" s="12"/>
      <c r="G118" s="12"/>
      <c r="H118" s="12"/>
      <c r="I118" s="17"/>
    </row>
    <row r="119" spans="3:9" ht="13.5" thickBot="1">
      <c r="C119" s="247"/>
      <c r="D119" s="256"/>
      <c r="E119" s="256"/>
      <c r="F119" s="248"/>
      <c r="G119" s="248"/>
      <c r="H119" s="248"/>
      <c r="I119" s="249"/>
    </row>
    <row r="120" spans="3:9" ht="24.75" customHeight="1" thickBot="1">
      <c r="C120" s="12"/>
      <c r="D120" s="360"/>
      <c r="E120" s="360"/>
      <c r="F120" s="12"/>
      <c r="G120" s="12"/>
      <c r="H120" s="12"/>
      <c r="I120" s="12"/>
    </row>
    <row r="121" spans="3:9" ht="13.5" thickBot="1">
      <c r="C121" s="454" t="s">
        <v>382</v>
      </c>
      <c r="D121" s="455"/>
      <c r="E121" s="455"/>
      <c r="F121" s="456"/>
      <c r="G121" s="261" t="e">
        <f>('Balanç de Situació'!F57+'Balanç de Situació'!F60)/'Balanç de Situació'!F74</f>
        <v>#DIV/0!</v>
      </c>
      <c r="H121" s="492" t="e">
        <f>IF($G$121&lt;0.4999999999999,"Excès de recursos pròpis",IF(($G$121&gt;0.4999999)*AND($G$121&lt;0.599999),"Situació correcta",IF($G$121&gt;0.5999999,"Excés de deutes")))</f>
        <v>#DIV/0!</v>
      </c>
      <c r="I121" s="493"/>
    </row>
    <row r="122" spans="3:9" ht="13.5" customHeight="1">
      <c r="C122" s="16"/>
      <c r="D122" s="12"/>
      <c r="E122" s="12"/>
      <c r="F122" s="12"/>
      <c r="G122" s="12"/>
      <c r="H122" s="13"/>
      <c r="I122" s="15"/>
    </row>
    <row r="123" spans="3:9" ht="12.75">
      <c r="C123" s="258" t="s">
        <v>222</v>
      </c>
      <c r="D123" s="490" t="s">
        <v>245</v>
      </c>
      <c r="E123" s="490"/>
      <c r="F123" s="490"/>
      <c r="G123" s="490"/>
      <c r="H123" s="490"/>
      <c r="I123" s="491"/>
    </row>
    <row r="124" spans="3:9" ht="12.75">
      <c r="C124" s="16"/>
      <c r="D124" s="12"/>
      <c r="E124" s="12"/>
      <c r="F124" s="12"/>
      <c r="G124" s="12"/>
      <c r="H124" s="12"/>
      <c r="I124" s="17"/>
    </row>
    <row r="125" spans="3:9" ht="12.75">
      <c r="C125" s="16" t="s">
        <v>207</v>
      </c>
      <c r="D125" s="12" t="s">
        <v>224</v>
      </c>
      <c r="E125" s="12"/>
      <c r="F125" s="12"/>
      <c r="G125" s="263" t="s">
        <v>280</v>
      </c>
      <c r="H125" s="12"/>
      <c r="I125" s="17"/>
    </row>
    <row r="126" spans="3:9" ht="12.75">
      <c r="C126" s="16"/>
      <c r="D126" s="12"/>
      <c r="E126" s="12"/>
      <c r="F126" s="12"/>
      <c r="G126" s="12"/>
      <c r="H126" s="12"/>
      <c r="I126" s="17"/>
    </row>
    <row r="127" spans="3:9" ht="12.75">
      <c r="C127" s="16" t="s">
        <v>209</v>
      </c>
      <c r="D127" s="259" t="s">
        <v>225</v>
      </c>
      <c r="E127" s="259" t="s">
        <v>303</v>
      </c>
      <c r="F127" s="12"/>
      <c r="H127" s="12"/>
      <c r="I127" s="17"/>
    </row>
    <row r="128" spans="3:9" ht="12.75">
      <c r="C128" s="16"/>
      <c r="D128" s="251" t="s">
        <v>227</v>
      </c>
      <c r="E128" s="251" t="s">
        <v>215</v>
      </c>
      <c r="F128" s="12"/>
      <c r="H128" s="12"/>
      <c r="I128" s="17"/>
    </row>
    <row r="129" spans="3:9" ht="13.5" thickBot="1">
      <c r="C129" s="247"/>
      <c r="D129" s="260" t="s">
        <v>228</v>
      </c>
      <c r="E129" s="260" t="s">
        <v>304</v>
      </c>
      <c r="F129" s="248"/>
      <c r="G129" s="248"/>
      <c r="H129" s="248"/>
      <c r="I129" s="249"/>
    </row>
    <row r="130" spans="3:9" ht="18.75" customHeight="1" thickBot="1">
      <c r="C130" s="12"/>
      <c r="D130" s="252"/>
      <c r="E130" s="252"/>
      <c r="F130" s="12"/>
      <c r="G130" s="12"/>
      <c r="H130" s="12"/>
      <c r="I130" s="12"/>
    </row>
    <row r="131" spans="3:9" ht="13.5" thickBot="1">
      <c r="C131" s="454" t="s">
        <v>323</v>
      </c>
      <c r="D131" s="455"/>
      <c r="E131" s="455"/>
      <c r="F131" s="456"/>
      <c r="G131" s="326" t="e">
        <f>'Balanç de Situació'!F50/'Balanç de Situació'!F74</f>
        <v>#DIV/0!</v>
      </c>
      <c r="H131" s="461" t="e">
        <f>IF($G$131&lt;0.6999999999999,"No dependent",IF(($G$131&gt;0.6999999)*AND($G$131&lt;1.5),"Situació correcta",IF($G$131&gt;1.49999,"Excés d'autonomia deutes")))</f>
        <v>#DIV/0!</v>
      </c>
      <c r="I131" s="462"/>
    </row>
    <row r="132" spans="3:9" ht="12.75">
      <c r="C132" s="14"/>
      <c r="D132" s="13"/>
      <c r="E132" s="13"/>
      <c r="F132" s="13"/>
      <c r="G132" s="13"/>
      <c r="H132" s="13"/>
      <c r="I132" s="15"/>
    </row>
    <row r="133" spans="3:9" ht="12.75">
      <c r="C133" s="16" t="s">
        <v>222</v>
      </c>
      <c r="D133" s="451" t="s">
        <v>372</v>
      </c>
      <c r="E133" s="452"/>
      <c r="F133" s="452"/>
      <c r="G133" s="452"/>
      <c r="H133" s="452"/>
      <c r="I133" s="453"/>
    </row>
    <row r="134" spans="3:9" ht="12.75">
      <c r="C134" s="16"/>
      <c r="D134" s="12"/>
      <c r="E134" s="12"/>
      <c r="F134" s="12"/>
      <c r="G134" s="12"/>
      <c r="H134" s="12"/>
      <c r="I134" s="17"/>
    </row>
    <row r="135" spans="3:9" ht="12.75">
      <c r="C135" s="16" t="s">
        <v>207</v>
      </c>
      <c r="D135" s="263" t="s">
        <v>324</v>
      </c>
      <c r="E135" s="12"/>
      <c r="F135" s="12"/>
      <c r="G135" s="12"/>
      <c r="H135" s="12"/>
      <c r="I135" s="17"/>
    </row>
    <row r="136" spans="3:9" ht="12.75">
      <c r="C136" s="16"/>
      <c r="D136" s="12"/>
      <c r="E136" s="12"/>
      <c r="F136" s="12"/>
      <c r="G136" s="12"/>
      <c r="H136" s="12"/>
      <c r="I136" s="17"/>
    </row>
    <row r="137" spans="3:9" ht="12.75">
      <c r="C137" s="16" t="s">
        <v>209</v>
      </c>
      <c r="D137" s="252" t="s">
        <v>327</v>
      </c>
      <c r="E137" s="252" t="s">
        <v>213</v>
      </c>
      <c r="F137" s="12"/>
      <c r="G137" s="12"/>
      <c r="H137" s="12"/>
      <c r="I137" s="17"/>
    </row>
    <row r="138" spans="3:9" ht="12.75">
      <c r="C138" s="16"/>
      <c r="D138" s="251" t="s">
        <v>325</v>
      </c>
      <c r="E138" s="251" t="s">
        <v>215</v>
      </c>
      <c r="F138" s="12"/>
      <c r="G138" s="12"/>
      <c r="H138" s="12"/>
      <c r="I138" s="17"/>
    </row>
    <row r="139" spans="3:9" ht="13.5" thickBot="1">
      <c r="C139" s="247"/>
      <c r="D139" s="253" t="s">
        <v>326</v>
      </c>
      <c r="E139" s="253" t="s">
        <v>373</v>
      </c>
      <c r="F139" s="248"/>
      <c r="G139" s="248"/>
      <c r="H139" s="248"/>
      <c r="I139" s="249"/>
    </row>
    <row r="140" spans="3:9" ht="16.5" customHeight="1" thickBot="1">
      <c r="C140" s="12"/>
      <c r="D140" s="252"/>
      <c r="E140" s="252"/>
      <c r="F140" s="12"/>
      <c r="G140" s="12"/>
      <c r="H140" s="12"/>
      <c r="I140" s="12"/>
    </row>
    <row r="141" spans="3:9" ht="13.5" thickBot="1">
      <c r="C141" s="454" t="s">
        <v>279</v>
      </c>
      <c r="D141" s="455"/>
      <c r="E141" s="455"/>
      <c r="F141" s="456"/>
      <c r="G141" s="262" t="e">
        <f>('Compte de resultats a 5 anys'!C42/'Balanç de Situació'!F46)</f>
        <v>#DIV/0!</v>
      </c>
      <c r="H141" s="492" t="e">
        <f>IF($G$141&gt;15%,"Rendiment alt",IF(($G$141&gt;5%)*AND($G$141&lt;15.00000000001%),"Pot millorar",IF($G$141&lt;5.0000000000001%,"Rendiment molt baix")))</f>
        <v>#DIV/0!</v>
      </c>
      <c r="I141" s="493"/>
    </row>
    <row r="142" spans="3:9" ht="13.5" customHeight="1">
      <c r="C142" s="14"/>
      <c r="D142" s="13"/>
      <c r="E142" s="13"/>
      <c r="F142" s="13"/>
      <c r="G142" s="13"/>
      <c r="H142" s="13"/>
      <c r="I142" s="15"/>
    </row>
    <row r="143" spans="3:9" ht="12.75">
      <c r="C143" s="16" t="s">
        <v>222</v>
      </c>
      <c r="D143" s="452" t="s">
        <v>246</v>
      </c>
      <c r="E143" s="452"/>
      <c r="F143" s="452"/>
      <c r="G143" s="452"/>
      <c r="H143" s="452"/>
      <c r="I143" s="453"/>
    </row>
    <row r="144" spans="3:9" ht="12.75">
      <c r="C144" s="16"/>
      <c r="D144" s="12"/>
      <c r="E144" s="12"/>
      <c r="F144" s="12"/>
      <c r="G144" s="12"/>
      <c r="H144" s="12"/>
      <c r="I144" s="17"/>
    </row>
    <row r="145" spans="3:9" ht="12.75">
      <c r="C145" s="16" t="s">
        <v>207</v>
      </c>
      <c r="D145" s="12" t="s">
        <v>231</v>
      </c>
      <c r="E145" s="12"/>
      <c r="F145" s="12"/>
      <c r="G145" s="12"/>
      <c r="H145" s="12"/>
      <c r="I145" s="17"/>
    </row>
    <row r="146" spans="3:9" ht="12.75">
      <c r="C146" s="16"/>
      <c r="D146" s="12"/>
      <c r="E146" s="12"/>
      <c r="F146" s="12"/>
      <c r="G146" s="12"/>
      <c r="H146" s="12"/>
      <c r="I146" s="17"/>
    </row>
    <row r="147" spans="3:9" ht="12.75">
      <c r="C147" s="16" t="s">
        <v>209</v>
      </c>
      <c r="D147" s="251" t="s">
        <v>232</v>
      </c>
      <c r="E147" s="251" t="s">
        <v>236</v>
      </c>
      <c r="F147" s="12"/>
      <c r="G147" s="12"/>
      <c r="H147" s="12"/>
      <c r="I147" s="17"/>
    </row>
    <row r="148" spans="3:9" ht="12.75">
      <c r="C148" s="16"/>
      <c r="D148" s="252" t="s">
        <v>233</v>
      </c>
      <c r="E148" s="252" t="s">
        <v>237</v>
      </c>
      <c r="F148" s="12"/>
      <c r="G148" s="12"/>
      <c r="H148" s="12"/>
      <c r="I148" s="17"/>
    </row>
    <row r="149" spans="3:9" ht="13.5" thickBot="1">
      <c r="C149" s="247"/>
      <c r="D149" s="253" t="s">
        <v>234</v>
      </c>
      <c r="E149" s="253" t="s">
        <v>235</v>
      </c>
      <c r="F149" s="248"/>
      <c r="G149" s="248"/>
      <c r="H149" s="248"/>
      <c r="I149" s="249"/>
    </row>
    <row r="150" ht="13.5" thickBot="1"/>
    <row r="151" spans="3:9" ht="13.5" thickBot="1">
      <c r="C151" s="438" t="s">
        <v>337</v>
      </c>
      <c r="D151" s="439"/>
      <c r="E151" s="439"/>
      <c r="F151" s="440"/>
      <c r="G151" s="369" t="e">
        <f>'Balanç de Situació'!$F$60/'Balanç de Situació'!$F$74</f>
        <v>#DIV/0!</v>
      </c>
      <c r="H151" s="494"/>
      <c r="I151" s="495"/>
    </row>
    <row r="152" spans="3:9" ht="12.75">
      <c r="C152" s="16"/>
      <c r="D152" s="12"/>
      <c r="E152" s="12"/>
      <c r="F152" s="12"/>
      <c r="G152" s="12"/>
      <c r="H152" s="13"/>
      <c r="I152" s="15"/>
    </row>
    <row r="153" spans="3:9" ht="45" customHeight="1">
      <c r="C153" s="268" t="s">
        <v>222</v>
      </c>
      <c r="D153" s="451" t="s">
        <v>383</v>
      </c>
      <c r="E153" s="452"/>
      <c r="F153" s="452"/>
      <c r="G153" s="452"/>
      <c r="H153" s="452"/>
      <c r="I153" s="453"/>
    </row>
    <row r="154" spans="3:9" ht="12.75">
      <c r="C154" s="16"/>
      <c r="D154" s="12"/>
      <c r="E154" s="12"/>
      <c r="F154" s="12"/>
      <c r="G154" s="12"/>
      <c r="H154" s="12"/>
      <c r="I154" s="17"/>
    </row>
    <row r="155" spans="3:9" ht="12.75">
      <c r="C155" s="16" t="s">
        <v>207</v>
      </c>
      <c r="D155" s="263" t="s">
        <v>328</v>
      </c>
      <c r="E155" s="12"/>
      <c r="F155" s="12"/>
      <c r="G155" s="12"/>
      <c r="H155" s="12"/>
      <c r="I155" s="17"/>
    </row>
    <row r="156" spans="3:9" ht="12.75">
      <c r="C156" s="16"/>
      <c r="D156" s="12"/>
      <c r="E156" s="12"/>
      <c r="F156" s="12"/>
      <c r="G156" s="12"/>
      <c r="H156" s="12"/>
      <c r="I156" s="17"/>
    </row>
    <row r="157" spans="3:9" ht="12.75">
      <c r="C157" s="16" t="s">
        <v>209</v>
      </c>
      <c r="D157" s="251" t="s">
        <v>384</v>
      </c>
      <c r="E157" s="251" t="s">
        <v>301</v>
      </c>
      <c r="F157" s="12"/>
      <c r="G157" s="12"/>
      <c r="H157" s="12"/>
      <c r="I157" s="17"/>
    </row>
    <row r="158" spans="3:9" ht="12.75">
      <c r="C158" s="16"/>
      <c r="D158" s="259" t="s">
        <v>385</v>
      </c>
      <c r="E158" s="259" t="s">
        <v>302</v>
      </c>
      <c r="F158" s="12"/>
      <c r="G158" s="12"/>
      <c r="H158" s="12"/>
      <c r="I158" s="17"/>
    </row>
    <row r="159" spans="3:9" ht="13.5" thickBot="1">
      <c r="C159" s="247"/>
      <c r="D159" s="253"/>
      <c r="E159" s="253"/>
      <c r="F159" s="248"/>
      <c r="G159" s="248"/>
      <c r="H159" s="248"/>
      <c r="I159" s="249"/>
    </row>
    <row r="160" ht="13.5" thickBot="1"/>
    <row r="161" spans="3:9" ht="30.75" customHeight="1" thickBot="1">
      <c r="C161" s="454" t="s">
        <v>329</v>
      </c>
      <c r="D161" s="455"/>
      <c r="E161" s="455"/>
      <c r="F161" s="456"/>
      <c r="G161" s="365" t="e">
        <f>'Balanç de Situació'!F50/'Balanç de Situació'!F7</f>
        <v>#DIV/0!</v>
      </c>
      <c r="H161" s="457" t="e">
        <f>IF($G$161&gt;0.5,"Pot finançar inverssions a LL/T amb fons pròpis",IF($G$161&lt;0.499999999,"No pot finançar inverssions a LL/T amb fons pròpis"))</f>
        <v>#DIV/0!</v>
      </c>
      <c r="I161" s="458"/>
    </row>
    <row r="162" spans="3:9" ht="12.75">
      <c r="C162" s="16"/>
      <c r="D162" s="12"/>
      <c r="E162" s="12"/>
      <c r="F162" s="12"/>
      <c r="G162" s="12"/>
      <c r="H162" s="13"/>
      <c r="I162" s="15"/>
    </row>
    <row r="163" spans="3:9" ht="24.75" customHeight="1">
      <c r="C163" s="268" t="s">
        <v>222</v>
      </c>
      <c r="D163" s="451" t="s">
        <v>386</v>
      </c>
      <c r="E163" s="452"/>
      <c r="F163" s="452"/>
      <c r="G163" s="452"/>
      <c r="H163" s="452"/>
      <c r="I163" s="453"/>
    </row>
    <row r="164" spans="3:9" ht="12.75">
      <c r="C164" s="16"/>
      <c r="D164" s="12"/>
      <c r="E164" s="12"/>
      <c r="F164" s="12"/>
      <c r="G164" s="12"/>
      <c r="H164" s="12"/>
      <c r="I164" s="17"/>
    </row>
    <row r="165" spans="3:9" ht="12.75">
      <c r="C165" s="16" t="s">
        <v>207</v>
      </c>
      <c r="D165" s="263" t="s">
        <v>331</v>
      </c>
      <c r="E165" s="12"/>
      <c r="F165" s="12"/>
      <c r="G165" s="12"/>
      <c r="H165" s="12"/>
      <c r="I165" s="17"/>
    </row>
    <row r="166" spans="3:9" ht="12.75">
      <c r="C166" s="16"/>
      <c r="D166" s="12"/>
      <c r="E166" s="12"/>
      <c r="F166" s="12"/>
      <c r="G166" s="12"/>
      <c r="H166" s="12"/>
      <c r="I166" s="17"/>
    </row>
    <row r="167" spans="3:9" ht="12.75">
      <c r="C167" s="16" t="s">
        <v>209</v>
      </c>
      <c r="D167" s="362">
        <v>0.5</v>
      </c>
      <c r="E167" s="251" t="s">
        <v>374</v>
      </c>
      <c r="F167" s="12"/>
      <c r="G167" s="12"/>
      <c r="H167" s="12"/>
      <c r="I167" s="17"/>
    </row>
    <row r="168" spans="3:9" ht="12.75">
      <c r="C168" s="16"/>
      <c r="D168" s="259" t="s">
        <v>330</v>
      </c>
      <c r="E168" s="259" t="s">
        <v>375</v>
      </c>
      <c r="F168" s="12"/>
      <c r="G168" s="12"/>
      <c r="H168" s="12"/>
      <c r="I168" s="17"/>
    </row>
    <row r="169" spans="3:9" ht="13.5" thickBot="1">
      <c r="C169" s="247"/>
      <c r="D169" s="253"/>
      <c r="E169" s="253"/>
      <c r="F169" s="248"/>
      <c r="G169" s="248"/>
      <c r="H169" s="248"/>
      <c r="I169" s="249"/>
    </row>
    <row r="170" ht="13.5" thickBot="1"/>
    <row r="171" spans="3:9" ht="13.5" thickBot="1">
      <c r="C171" s="438" t="s">
        <v>387</v>
      </c>
      <c r="D171" s="439"/>
      <c r="E171" s="439"/>
      <c r="F171" s="440"/>
      <c r="G171" s="366" t="e">
        <f>'Balanç de Situació'!F57/'Balanç de Situació'!F50</f>
        <v>#DIV/0!</v>
      </c>
      <c r="H171" s="459"/>
      <c r="I171" s="460"/>
    </row>
    <row r="172" spans="3:9" ht="12.75">
      <c r="C172" s="16"/>
      <c r="D172" s="12"/>
      <c r="E172" s="12"/>
      <c r="F172" s="12"/>
      <c r="G172" s="12"/>
      <c r="H172" s="13"/>
      <c r="I172" s="15"/>
    </row>
    <row r="173" spans="3:9" ht="27.75" customHeight="1">
      <c r="C173" s="268" t="s">
        <v>222</v>
      </c>
      <c r="D173" s="451" t="s">
        <v>376</v>
      </c>
      <c r="E173" s="452"/>
      <c r="F173" s="452"/>
      <c r="G173" s="452"/>
      <c r="H173" s="452"/>
      <c r="I173" s="453"/>
    </row>
    <row r="174" spans="3:9" ht="12.75">
      <c r="C174" s="16"/>
      <c r="D174" s="12"/>
      <c r="E174" s="12"/>
      <c r="F174" s="12"/>
      <c r="G174" s="12"/>
      <c r="H174" s="12"/>
      <c r="I174" s="17"/>
    </row>
    <row r="175" spans="3:9" ht="12.75">
      <c r="C175" s="16" t="s">
        <v>207</v>
      </c>
      <c r="D175" s="263" t="s">
        <v>332</v>
      </c>
      <c r="E175" s="12"/>
      <c r="F175" s="12"/>
      <c r="G175" s="12"/>
      <c r="H175" s="12"/>
      <c r="I175" s="17"/>
    </row>
    <row r="176" spans="3:9" ht="12.75">
      <c r="C176" s="16"/>
      <c r="D176" s="12"/>
      <c r="E176" s="12"/>
      <c r="F176" s="12"/>
      <c r="G176" s="12"/>
      <c r="H176" s="12"/>
      <c r="I176" s="17"/>
    </row>
    <row r="177" spans="3:9" ht="12.75">
      <c r="C177" s="16" t="s">
        <v>209</v>
      </c>
      <c r="D177" s="362" t="s">
        <v>377</v>
      </c>
      <c r="E177" s="251"/>
      <c r="F177" s="12"/>
      <c r="G177" s="12"/>
      <c r="H177" s="12"/>
      <c r="I177" s="17"/>
    </row>
    <row r="178" spans="3:9" ht="12.75">
      <c r="C178" s="16"/>
      <c r="D178" s="259"/>
      <c r="E178" s="259"/>
      <c r="F178" s="12"/>
      <c r="G178" s="12"/>
      <c r="H178" s="12"/>
      <c r="I178" s="17"/>
    </row>
    <row r="179" spans="3:9" ht="13.5" thickBot="1">
      <c r="C179" s="247"/>
      <c r="D179" s="253"/>
      <c r="E179" s="253"/>
      <c r="F179" s="248"/>
      <c r="G179" s="248"/>
      <c r="H179" s="248"/>
      <c r="I179" s="249"/>
    </row>
    <row r="180" ht="13.5" thickBot="1"/>
    <row r="181" spans="3:9" ht="13.5" thickBot="1">
      <c r="C181" s="438" t="s">
        <v>390</v>
      </c>
      <c r="D181" s="439"/>
      <c r="E181" s="439"/>
      <c r="F181" s="439"/>
      <c r="G181" s="439"/>
      <c r="H181" s="440"/>
      <c r="I181" s="398" t="e">
        <f>IRR(F187:F192)</f>
        <v>#NUM!</v>
      </c>
    </row>
    <row r="182" spans="3:9" ht="12.75">
      <c r="C182" s="14"/>
      <c r="D182" s="13"/>
      <c r="E182" s="13"/>
      <c r="F182" s="13"/>
      <c r="G182" s="13"/>
      <c r="H182" s="13"/>
      <c r="I182" s="15"/>
    </row>
    <row r="183" spans="3:9" ht="12.75">
      <c r="C183" s="384" t="s">
        <v>397</v>
      </c>
      <c r="D183" s="12"/>
      <c r="E183" s="12"/>
      <c r="F183" s="12"/>
      <c r="G183" s="12"/>
      <c r="H183" s="12"/>
      <c r="I183" s="17"/>
    </row>
    <row r="184" spans="3:9" ht="27.75" customHeight="1">
      <c r="C184" s="16"/>
      <c r="D184" s="12"/>
      <c r="E184" s="12"/>
      <c r="F184" s="12"/>
      <c r="G184" s="12"/>
      <c r="H184" s="12"/>
      <c r="I184" s="17"/>
    </row>
    <row r="185" spans="3:9" ht="12.75">
      <c r="C185" s="384" t="s">
        <v>391</v>
      </c>
      <c r="D185" s="263" t="s">
        <v>392</v>
      </c>
      <c r="E185" s="263" t="s">
        <v>393</v>
      </c>
      <c r="F185" s="385" t="s">
        <v>394</v>
      </c>
      <c r="G185" s="385" t="s">
        <v>395</v>
      </c>
      <c r="H185" s="12"/>
      <c r="I185" s="17"/>
    </row>
    <row r="186" spans="3:9" ht="12.75">
      <c r="C186" s="16"/>
      <c r="D186" s="263"/>
      <c r="E186" s="386"/>
      <c r="F186" s="386"/>
      <c r="G186" s="399">
        <v>0.086631</v>
      </c>
      <c r="H186" s="397"/>
      <c r="I186" s="393"/>
    </row>
    <row r="187" spans="3:9" ht="12.75">
      <c r="C187" s="16">
        <v>0</v>
      </c>
      <c r="D187" s="389"/>
      <c r="E187" s="390">
        <f>'Inversió i finançament'!$C$20</f>
        <v>0</v>
      </c>
      <c r="F187" s="390">
        <f aca="true" t="shared" si="0" ref="F187:F192">D187-E187</f>
        <v>0</v>
      </c>
      <c r="G187" s="386">
        <f>F187</f>
        <v>0</v>
      </c>
      <c r="H187" s="386"/>
      <c r="I187" s="387"/>
    </row>
    <row r="188" spans="3:11" ht="12.75">
      <c r="C188" s="16">
        <v>1</v>
      </c>
      <c r="D188" s="391">
        <f>'Compte de resultats a 5 anys'!C10</f>
        <v>0</v>
      </c>
      <c r="E188" s="390">
        <f>'Compte de resultats a 5 anys'!C37</f>
        <v>0</v>
      </c>
      <c r="F188" s="390">
        <f t="shared" si="0"/>
        <v>0</v>
      </c>
      <c r="G188" s="386">
        <f>$F$188/(1+G186)^1</f>
        <v>0</v>
      </c>
      <c r="H188" s="386"/>
      <c r="I188" s="387"/>
      <c r="K188" s="388"/>
    </row>
    <row r="189" spans="3:9" ht="12.75">
      <c r="C189" s="16">
        <v>2</v>
      </c>
      <c r="D189" s="392">
        <f>'Compte de resultats a 5 anys'!D10</f>
        <v>0</v>
      </c>
      <c r="E189" s="390">
        <f>'Compte de resultats a 5 anys'!D37</f>
        <v>0</v>
      </c>
      <c r="F189" s="390">
        <f t="shared" si="0"/>
        <v>0</v>
      </c>
      <c r="G189" s="386">
        <f>$F$189/(1+$G$186)^2</f>
        <v>0</v>
      </c>
      <c r="H189" s="386"/>
      <c r="I189" s="387"/>
    </row>
    <row r="190" spans="3:9" ht="12.75">
      <c r="C190" s="16">
        <v>3</v>
      </c>
      <c r="D190" s="392">
        <f>'Compte de resultats a 5 anys'!E10</f>
        <v>0</v>
      </c>
      <c r="E190" s="390">
        <f>'Compte de resultats a 5 anys'!E37</f>
        <v>0</v>
      </c>
      <c r="F190" s="390">
        <f t="shared" si="0"/>
        <v>0</v>
      </c>
      <c r="G190" s="386">
        <f>$F$190/(1+$G$186)^3</f>
        <v>0</v>
      </c>
      <c r="H190" s="386"/>
      <c r="I190" s="387"/>
    </row>
    <row r="191" spans="3:9" ht="12.75">
      <c r="C191" s="16">
        <v>4</v>
      </c>
      <c r="D191" s="392">
        <f>'Compte de resultats a 5 anys'!F10</f>
        <v>0</v>
      </c>
      <c r="E191" s="390">
        <f>'Compte de resultats a 5 anys'!F37</f>
        <v>0</v>
      </c>
      <c r="F191" s="390">
        <f t="shared" si="0"/>
        <v>0</v>
      </c>
      <c r="G191" s="386">
        <f>$F$191/(1+$G$186)^4</f>
        <v>0</v>
      </c>
      <c r="H191" s="386"/>
      <c r="I191" s="387"/>
    </row>
    <row r="192" spans="3:9" ht="12.75">
      <c r="C192" s="16">
        <v>5</v>
      </c>
      <c r="D192" s="392">
        <f>'Compte de resultats a 5 anys'!G10</f>
        <v>0</v>
      </c>
      <c r="E192" s="390">
        <f>'Compte de resultats a 5 anys'!G37</f>
        <v>0</v>
      </c>
      <c r="F192" s="390">
        <f t="shared" si="0"/>
        <v>0</v>
      </c>
      <c r="G192" s="386">
        <f>$F$192/(1+$G$186)^5</f>
        <v>0</v>
      </c>
      <c r="H192" s="386"/>
      <c r="I192" s="387"/>
    </row>
    <row r="193" spans="3:9" ht="12.75">
      <c r="C193" s="16"/>
      <c r="D193" s="392"/>
      <c r="E193" s="390"/>
      <c r="F193" s="390"/>
      <c r="G193" s="386"/>
      <c r="H193" s="386"/>
      <c r="I193" s="387"/>
    </row>
    <row r="194" spans="3:9" ht="12.75">
      <c r="C194" s="16"/>
      <c r="D194" s="392"/>
      <c r="E194" s="390"/>
      <c r="F194" s="390"/>
      <c r="G194" s="386"/>
      <c r="H194" s="386"/>
      <c r="I194" s="387"/>
    </row>
    <row r="195" spans="3:9" ht="13.5" thickBot="1">
      <c r="C195" s="247"/>
      <c r="D195" s="394" t="s">
        <v>396</v>
      </c>
      <c r="E195" s="394"/>
      <c r="F195" s="394"/>
      <c r="G195" s="395">
        <f>SUM(G187:G194)</f>
        <v>0</v>
      </c>
      <c r="H195" s="395"/>
      <c r="I195" s="396"/>
    </row>
    <row r="196" spans="2:10" ht="12.75">
      <c r="B196" s="12"/>
      <c r="C196" s="392"/>
      <c r="D196" s="390"/>
      <c r="E196" s="390"/>
      <c r="F196" s="386"/>
      <c r="G196" s="386"/>
      <c r="H196" s="386"/>
      <c r="I196" s="386"/>
      <c r="J196" s="386"/>
    </row>
    <row r="197" spans="2:10" ht="12.75">
      <c r="B197" s="12"/>
      <c r="C197" s="259"/>
      <c r="D197" s="259"/>
      <c r="E197" s="12"/>
      <c r="F197" s="12"/>
      <c r="G197" s="12"/>
      <c r="H197" s="12"/>
      <c r="I197" s="12"/>
      <c r="J197" s="12"/>
    </row>
    <row r="199" spans="2:10" ht="12.75">
      <c r="B199" s="441" t="s">
        <v>336</v>
      </c>
      <c r="C199" s="441"/>
      <c r="D199" s="441"/>
      <c r="E199" s="441"/>
      <c r="F199" s="441"/>
      <c r="G199" s="441"/>
      <c r="H199" s="441"/>
      <c r="I199" s="441"/>
      <c r="J199" s="441"/>
    </row>
    <row r="200" ht="13.5" thickBot="1"/>
    <row r="201" spans="2:10" ht="12.75">
      <c r="B201" s="442" t="s">
        <v>389</v>
      </c>
      <c r="C201" s="443"/>
      <c r="D201" s="443"/>
      <c r="E201" s="443"/>
      <c r="F201" s="443"/>
      <c r="G201" s="443"/>
      <c r="H201" s="443"/>
      <c r="I201" s="443"/>
      <c r="J201" s="444"/>
    </row>
    <row r="202" spans="2:10" ht="12.75">
      <c r="B202" s="445"/>
      <c r="C202" s="446"/>
      <c r="D202" s="446"/>
      <c r="E202" s="446"/>
      <c r="F202" s="446"/>
      <c r="G202" s="446"/>
      <c r="H202" s="446"/>
      <c r="I202" s="446"/>
      <c r="J202" s="447"/>
    </row>
    <row r="203" spans="2:10" ht="12.75">
      <c r="B203" s="445"/>
      <c r="C203" s="446"/>
      <c r="D203" s="446"/>
      <c r="E203" s="446"/>
      <c r="F203" s="446"/>
      <c r="G203" s="446"/>
      <c r="H203" s="446"/>
      <c r="I203" s="446"/>
      <c r="J203" s="447"/>
    </row>
    <row r="204" spans="2:10" ht="12.75">
      <c r="B204" s="445"/>
      <c r="C204" s="446"/>
      <c r="D204" s="446"/>
      <c r="E204" s="446"/>
      <c r="F204" s="446"/>
      <c r="G204" s="446"/>
      <c r="H204" s="446"/>
      <c r="I204" s="446"/>
      <c r="J204" s="447"/>
    </row>
    <row r="205" spans="2:10" ht="12.75">
      <c r="B205" s="445"/>
      <c r="C205" s="446"/>
      <c r="D205" s="446"/>
      <c r="E205" s="446"/>
      <c r="F205" s="446"/>
      <c r="G205" s="446"/>
      <c r="H205" s="446"/>
      <c r="I205" s="446"/>
      <c r="J205" s="447"/>
    </row>
    <row r="206" spans="2:10" ht="12.75">
      <c r="B206" s="445"/>
      <c r="C206" s="446"/>
      <c r="D206" s="446"/>
      <c r="E206" s="446"/>
      <c r="F206" s="446"/>
      <c r="G206" s="446"/>
      <c r="H206" s="446"/>
      <c r="I206" s="446"/>
      <c r="J206" s="447"/>
    </row>
    <row r="207" spans="2:10" ht="12.75">
      <c r="B207" s="445"/>
      <c r="C207" s="446"/>
      <c r="D207" s="446"/>
      <c r="E207" s="446"/>
      <c r="F207" s="446"/>
      <c r="G207" s="446"/>
      <c r="H207" s="446"/>
      <c r="I207" s="446"/>
      <c r="J207" s="447"/>
    </row>
    <row r="208" spans="2:10" ht="12.75">
      <c r="B208" s="445"/>
      <c r="C208" s="446"/>
      <c r="D208" s="446"/>
      <c r="E208" s="446"/>
      <c r="F208" s="446"/>
      <c r="G208" s="446"/>
      <c r="H208" s="446"/>
      <c r="I208" s="446"/>
      <c r="J208" s="447"/>
    </row>
    <row r="209" spans="2:10" ht="12.75">
      <c r="B209" s="445"/>
      <c r="C209" s="446"/>
      <c r="D209" s="446"/>
      <c r="E209" s="446"/>
      <c r="F209" s="446"/>
      <c r="G209" s="446"/>
      <c r="H209" s="446"/>
      <c r="I209" s="446"/>
      <c r="J209" s="447"/>
    </row>
    <row r="210" spans="2:10" ht="12.75">
      <c r="B210" s="445"/>
      <c r="C210" s="446"/>
      <c r="D210" s="446"/>
      <c r="E210" s="446"/>
      <c r="F210" s="446"/>
      <c r="G210" s="446"/>
      <c r="H210" s="446"/>
      <c r="I210" s="446"/>
      <c r="J210" s="447"/>
    </row>
    <row r="211" spans="2:10" ht="12.75">
      <c r="B211" s="445"/>
      <c r="C211" s="446"/>
      <c r="D211" s="446"/>
      <c r="E211" s="446"/>
      <c r="F211" s="446"/>
      <c r="G211" s="446"/>
      <c r="H211" s="446"/>
      <c r="I211" s="446"/>
      <c r="J211" s="447"/>
    </row>
    <row r="212" spans="2:10" ht="12.75">
      <c r="B212" s="445"/>
      <c r="C212" s="446"/>
      <c r="D212" s="446"/>
      <c r="E212" s="446"/>
      <c r="F212" s="446"/>
      <c r="G212" s="446"/>
      <c r="H212" s="446"/>
      <c r="I212" s="446"/>
      <c r="J212" s="447"/>
    </row>
    <row r="213" spans="2:10" ht="12.75">
      <c r="B213" s="445"/>
      <c r="C213" s="446"/>
      <c r="D213" s="446"/>
      <c r="E213" s="446"/>
      <c r="F213" s="446"/>
      <c r="G213" s="446"/>
      <c r="H213" s="446"/>
      <c r="I213" s="446"/>
      <c r="J213" s="447"/>
    </row>
    <row r="214" spans="2:10" ht="12.75">
      <c r="B214" s="445"/>
      <c r="C214" s="446"/>
      <c r="D214" s="446"/>
      <c r="E214" s="446"/>
      <c r="F214" s="446"/>
      <c r="G214" s="446"/>
      <c r="H214" s="446"/>
      <c r="I214" s="446"/>
      <c r="J214" s="447"/>
    </row>
    <row r="215" spans="2:10" ht="12.75">
      <c r="B215" s="445"/>
      <c r="C215" s="446"/>
      <c r="D215" s="446"/>
      <c r="E215" s="446"/>
      <c r="F215" s="446"/>
      <c r="G215" s="446"/>
      <c r="H215" s="446"/>
      <c r="I215" s="446"/>
      <c r="J215" s="447"/>
    </row>
    <row r="216" spans="2:10" ht="12.75">
      <c r="B216" s="445"/>
      <c r="C216" s="446"/>
      <c r="D216" s="446"/>
      <c r="E216" s="446"/>
      <c r="F216" s="446"/>
      <c r="G216" s="446"/>
      <c r="H216" s="446"/>
      <c r="I216" s="446"/>
      <c r="J216" s="447"/>
    </row>
    <row r="217" spans="2:10" ht="12.75">
      <c r="B217" s="445"/>
      <c r="C217" s="446"/>
      <c r="D217" s="446"/>
      <c r="E217" s="446"/>
      <c r="F217" s="446"/>
      <c r="G217" s="446"/>
      <c r="H217" s="446"/>
      <c r="I217" s="446"/>
      <c r="J217" s="447"/>
    </row>
    <row r="218" spans="2:10" ht="12.75">
      <c r="B218" s="445"/>
      <c r="C218" s="446"/>
      <c r="D218" s="446"/>
      <c r="E218" s="446"/>
      <c r="F218" s="446"/>
      <c r="G218" s="446"/>
      <c r="H218" s="446"/>
      <c r="I218" s="446"/>
      <c r="J218" s="447"/>
    </row>
    <row r="219" spans="2:10" ht="12.75">
      <c r="B219" s="445"/>
      <c r="C219" s="446"/>
      <c r="D219" s="446"/>
      <c r="E219" s="446"/>
      <c r="F219" s="446"/>
      <c r="G219" s="446"/>
      <c r="H219" s="446"/>
      <c r="I219" s="446"/>
      <c r="J219" s="447"/>
    </row>
    <row r="220" spans="2:10" ht="12.75">
      <c r="B220" s="445"/>
      <c r="C220" s="446"/>
      <c r="D220" s="446"/>
      <c r="E220" s="446"/>
      <c r="F220" s="446"/>
      <c r="G220" s="446"/>
      <c r="H220" s="446"/>
      <c r="I220" s="446"/>
      <c r="J220" s="447"/>
    </row>
    <row r="221" spans="2:10" ht="12.75">
      <c r="B221" s="445"/>
      <c r="C221" s="446"/>
      <c r="D221" s="446"/>
      <c r="E221" s="446"/>
      <c r="F221" s="446"/>
      <c r="G221" s="446"/>
      <c r="H221" s="446"/>
      <c r="I221" s="446"/>
      <c r="J221" s="447"/>
    </row>
    <row r="222" spans="2:10" ht="12.75">
      <c r="B222" s="445"/>
      <c r="C222" s="446"/>
      <c r="D222" s="446"/>
      <c r="E222" s="446"/>
      <c r="F222" s="446"/>
      <c r="G222" s="446"/>
      <c r="H222" s="446"/>
      <c r="I222" s="446"/>
      <c r="J222" s="447"/>
    </row>
    <row r="223" spans="2:10" ht="12.75">
      <c r="B223" s="445"/>
      <c r="C223" s="446"/>
      <c r="D223" s="446"/>
      <c r="E223" s="446"/>
      <c r="F223" s="446"/>
      <c r="G223" s="446"/>
      <c r="H223" s="446"/>
      <c r="I223" s="446"/>
      <c r="J223" s="447"/>
    </row>
    <row r="224" spans="2:10" ht="12.75">
      <c r="B224" s="445"/>
      <c r="C224" s="446"/>
      <c r="D224" s="446"/>
      <c r="E224" s="446"/>
      <c r="F224" s="446"/>
      <c r="G224" s="446"/>
      <c r="H224" s="446"/>
      <c r="I224" s="446"/>
      <c r="J224" s="447"/>
    </row>
    <row r="225" spans="2:10" ht="12.75">
      <c r="B225" s="445"/>
      <c r="C225" s="446"/>
      <c r="D225" s="446"/>
      <c r="E225" s="446"/>
      <c r="F225" s="446"/>
      <c r="G225" s="446"/>
      <c r="H225" s="446"/>
      <c r="I225" s="446"/>
      <c r="J225" s="447"/>
    </row>
    <row r="226" spans="2:10" ht="12.75">
      <c r="B226" s="445"/>
      <c r="C226" s="446"/>
      <c r="D226" s="446"/>
      <c r="E226" s="446"/>
      <c r="F226" s="446"/>
      <c r="G226" s="446"/>
      <c r="H226" s="446"/>
      <c r="I226" s="446"/>
      <c r="J226" s="447"/>
    </row>
    <row r="227" spans="2:10" ht="12.75">
      <c r="B227" s="445"/>
      <c r="C227" s="446"/>
      <c r="D227" s="446"/>
      <c r="E227" s="446"/>
      <c r="F227" s="446"/>
      <c r="G227" s="446"/>
      <c r="H227" s="446"/>
      <c r="I227" s="446"/>
      <c r="J227" s="447"/>
    </row>
    <row r="228" spans="2:10" ht="12.75">
      <c r="B228" s="445"/>
      <c r="C228" s="446"/>
      <c r="D228" s="446"/>
      <c r="E228" s="446"/>
      <c r="F228" s="446"/>
      <c r="G228" s="446"/>
      <c r="H228" s="446"/>
      <c r="I228" s="446"/>
      <c r="J228" s="447"/>
    </row>
    <row r="229" spans="2:10" ht="12.75">
      <c r="B229" s="445"/>
      <c r="C229" s="446"/>
      <c r="D229" s="446"/>
      <c r="E229" s="446"/>
      <c r="F229" s="446"/>
      <c r="G229" s="446"/>
      <c r="H229" s="446"/>
      <c r="I229" s="446"/>
      <c r="J229" s="447"/>
    </row>
    <row r="230" spans="2:10" ht="12.75">
      <c r="B230" s="445"/>
      <c r="C230" s="446"/>
      <c r="D230" s="446"/>
      <c r="E230" s="446"/>
      <c r="F230" s="446"/>
      <c r="G230" s="446"/>
      <c r="H230" s="446"/>
      <c r="I230" s="446"/>
      <c r="J230" s="447"/>
    </row>
    <row r="231" spans="2:10" ht="12.75">
      <c r="B231" s="445"/>
      <c r="C231" s="446"/>
      <c r="D231" s="446"/>
      <c r="E231" s="446"/>
      <c r="F231" s="446"/>
      <c r="G231" s="446"/>
      <c r="H231" s="446"/>
      <c r="I231" s="446"/>
      <c r="J231" s="447"/>
    </row>
    <row r="232" spans="2:10" ht="12.75">
      <c r="B232" s="445"/>
      <c r="C232" s="446"/>
      <c r="D232" s="446"/>
      <c r="E232" s="446"/>
      <c r="F232" s="446"/>
      <c r="G232" s="446"/>
      <c r="H232" s="446"/>
      <c r="I232" s="446"/>
      <c r="J232" s="447"/>
    </row>
    <row r="233" spans="2:10" ht="12.75">
      <c r="B233" s="445"/>
      <c r="C233" s="446"/>
      <c r="D233" s="446"/>
      <c r="E233" s="446"/>
      <c r="F233" s="446"/>
      <c r="G233" s="446"/>
      <c r="H233" s="446"/>
      <c r="I233" s="446"/>
      <c r="J233" s="447"/>
    </row>
    <row r="234" spans="2:10" ht="12.75">
      <c r="B234" s="445"/>
      <c r="C234" s="446"/>
      <c r="D234" s="446"/>
      <c r="E234" s="446"/>
      <c r="F234" s="446"/>
      <c r="G234" s="446"/>
      <c r="H234" s="446"/>
      <c r="I234" s="446"/>
      <c r="J234" s="447"/>
    </row>
    <row r="235" spans="2:10" ht="13.5" thickBot="1">
      <c r="B235" s="448"/>
      <c r="C235" s="449"/>
      <c r="D235" s="449"/>
      <c r="E235" s="449"/>
      <c r="F235" s="449"/>
      <c r="G235" s="449"/>
      <c r="H235" s="449"/>
      <c r="I235" s="449"/>
      <c r="J235" s="450"/>
    </row>
  </sheetData>
  <sheetProtection/>
  <mergeCells count="67">
    <mergeCell ref="C5:E5"/>
    <mergeCell ref="C6:E6"/>
    <mergeCell ref="C7:E7"/>
    <mergeCell ref="B80:J80"/>
    <mergeCell ref="C82:F82"/>
    <mergeCell ref="H82:I82"/>
    <mergeCell ref="C16:C18"/>
    <mergeCell ref="B47:J47"/>
    <mergeCell ref="H59:J59"/>
    <mergeCell ref="H60:J60"/>
    <mergeCell ref="C151:F151"/>
    <mergeCell ref="H151:I151"/>
    <mergeCell ref="D72:I72"/>
    <mergeCell ref="C8:E8"/>
    <mergeCell ref="C9:E9"/>
    <mergeCell ref="B2:J2"/>
    <mergeCell ref="B11:J11"/>
    <mergeCell ref="H41:I41"/>
    <mergeCell ref="C41:G41"/>
    <mergeCell ref="C4:E4"/>
    <mergeCell ref="D123:I123"/>
    <mergeCell ref="H141:I141"/>
    <mergeCell ref="C141:F141"/>
    <mergeCell ref="H27:I27"/>
    <mergeCell ref="C27:F27"/>
    <mergeCell ref="H34:I34"/>
    <mergeCell ref="H92:I92"/>
    <mergeCell ref="C92:F92"/>
    <mergeCell ref="H121:I121"/>
    <mergeCell ref="C121:F121"/>
    <mergeCell ref="D143:I143"/>
    <mergeCell ref="D13:E13"/>
    <mergeCell ref="F13:G13"/>
    <mergeCell ref="I15:I16"/>
    <mergeCell ref="H17:H18"/>
    <mergeCell ref="H21:I21"/>
    <mergeCell ref="C21:G21"/>
    <mergeCell ref="C34:G34"/>
    <mergeCell ref="C112:F112"/>
    <mergeCell ref="H112:I112"/>
    <mergeCell ref="D114:I114"/>
    <mergeCell ref="D54:G54"/>
    <mergeCell ref="H56:I56"/>
    <mergeCell ref="H58:J58"/>
    <mergeCell ref="H62:J62"/>
    <mergeCell ref="H61:J61"/>
    <mergeCell ref="C70:I70"/>
    <mergeCell ref="H55:I55"/>
    <mergeCell ref="C131:F131"/>
    <mergeCell ref="H131:I131"/>
    <mergeCell ref="D133:I133"/>
    <mergeCell ref="D173:I173"/>
    <mergeCell ref="D63:G63"/>
    <mergeCell ref="H64:J64"/>
    <mergeCell ref="D65:G65"/>
    <mergeCell ref="C103:F103"/>
    <mergeCell ref="H103:I103"/>
    <mergeCell ref="D105:I105"/>
    <mergeCell ref="C181:H181"/>
    <mergeCell ref="B199:J199"/>
    <mergeCell ref="B201:J235"/>
    <mergeCell ref="D153:I153"/>
    <mergeCell ref="C161:F161"/>
    <mergeCell ref="H161:I161"/>
    <mergeCell ref="D163:I163"/>
    <mergeCell ref="C171:F171"/>
    <mergeCell ref="H171:I171"/>
  </mergeCells>
  <conditionalFormatting sqref="H82 C82">
    <cfRule type="expression" priority="197" dxfId="6" stopIfTrue="1">
      <formula>IF($G$82&lt;0.5000000000001,1,0)</formula>
    </cfRule>
    <cfRule type="expression" priority="198" dxfId="5" stopIfTrue="1">
      <formula>IF(($G$82&gt;0.50000000001)*AND($G$82&lt;1.000000000001),1,0)</formula>
    </cfRule>
    <cfRule type="expression" priority="199" dxfId="10" stopIfTrue="1">
      <formula>IF($G$82&gt;1.00000000001,1,0)</formula>
    </cfRule>
  </conditionalFormatting>
  <conditionalFormatting sqref="G121:H121 C121">
    <cfRule type="expression" priority="160" dxfId="6" stopIfTrue="1">
      <formula>IF($G$121&gt;0.5999999,1,0)</formula>
    </cfRule>
    <cfRule type="expression" priority="161" dxfId="10" stopIfTrue="1">
      <formula>IF(($G$121&gt;0.499999)*AND($G$121&lt;0.599999),1,0)</formula>
    </cfRule>
    <cfRule type="expression" priority="162" dxfId="5" stopIfTrue="1">
      <formula>IF($G$121&lt;0.4999,1,0)</formula>
    </cfRule>
  </conditionalFormatting>
  <conditionalFormatting sqref="G141:H141 C141">
    <cfRule type="expression" priority="142" dxfId="6" stopIfTrue="1">
      <formula>IF($G$141&lt;5.00000000001%,1,0)</formula>
    </cfRule>
    <cfRule type="expression" priority="143" dxfId="5" stopIfTrue="1">
      <formula>IF(($G$141&gt;5.00000000001%)*AND($G$141&lt;15.00000000001%),1,0)</formula>
    </cfRule>
    <cfRule type="expression" priority="144" dxfId="10" stopIfTrue="1">
      <formula>IF($G$141&gt;15%,1,0)</formula>
    </cfRule>
  </conditionalFormatting>
  <conditionalFormatting sqref="G82">
    <cfRule type="expression" priority="136" dxfId="6" stopIfTrue="1">
      <formula>IF($G$82&lt;0.5000000000001,1,0)</formula>
    </cfRule>
    <cfRule type="expression" priority="137" dxfId="5" stopIfTrue="1">
      <formula>IF(($G$82&gt;0.50000000001)*AND($G$82&lt;1.000000000001),1,0)</formula>
    </cfRule>
    <cfRule type="expression" priority="138" dxfId="10" stopIfTrue="1">
      <formula>IF($G$82&gt;1.00000000001,1,0)</formula>
    </cfRule>
  </conditionalFormatting>
  <conditionalFormatting sqref="G92">
    <cfRule type="expression" priority="206" dxfId="10" stopIfTrue="1">
      <formula>IF(($G$92&gt;1.5)*AND($G$92&lt;2.000000000001),1,0)</formula>
    </cfRule>
  </conditionalFormatting>
  <conditionalFormatting sqref="G92">
    <cfRule type="expression" priority="209" dxfId="6" stopIfTrue="1">
      <formula>IF($G$92&lt;1,1,0)</formula>
    </cfRule>
    <cfRule type="expression" priority="210" dxfId="5" stopIfTrue="1">
      <formula>IF(($G$92&gt;1)*AND($G$92&lt;1.4999999999),1,0)</formula>
    </cfRule>
    <cfRule type="expression" priority="211" dxfId="4" stopIfTrue="1">
      <formula>IF($G$92&gt;2,1,0)</formula>
    </cfRule>
  </conditionalFormatting>
  <conditionalFormatting sqref="G92">
    <cfRule type="expression" priority="218" dxfId="6" stopIfTrue="1">
      <formula>IF($G$92&lt;1.000000000001,1,0)</formula>
    </cfRule>
    <cfRule type="expression" priority="219" dxfId="5" stopIfTrue="1">
      <formula>IF(($G$92&gt;1.000000001)*AND($G$92&lt;1.50000000001),1,0)</formula>
    </cfRule>
    <cfRule type="expression" priority="220" dxfId="4" stopIfTrue="1">
      <formula>IF($G$92&gt;2.00000001,1,0)</formula>
    </cfRule>
  </conditionalFormatting>
  <conditionalFormatting sqref="C92">
    <cfRule type="expression" priority="109" dxfId="10" stopIfTrue="1">
      <formula>IF(($G$92&gt;1.5)*AND($G$92&lt;2.000000000001),1,0)</formula>
    </cfRule>
  </conditionalFormatting>
  <conditionalFormatting sqref="C92">
    <cfRule type="expression" priority="110" dxfId="6" stopIfTrue="1">
      <formula>IF($G$92&lt;1,1,0)</formula>
    </cfRule>
    <cfRule type="expression" priority="111" dxfId="5" stopIfTrue="1">
      <formula>IF(($G$92&gt;1)*AND($G$92&lt;1.49),1,0)</formula>
    </cfRule>
    <cfRule type="expression" priority="112" dxfId="4" stopIfTrue="1">
      <formula>IF($G$92&gt;2,1,0)</formula>
    </cfRule>
  </conditionalFormatting>
  <conditionalFormatting sqref="C92">
    <cfRule type="expression" priority="113" dxfId="6" stopIfTrue="1">
      <formula>IF($G$92&lt;1.000000000001,1,0)</formula>
    </cfRule>
    <cfRule type="expression" priority="114" dxfId="5" stopIfTrue="1">
      <formula>IF(($G$92&gt;1.000000001)*AND($G$92&lt;1.50000000001),1,0)</formula>
    </cfRule>
    <cfRule type="expression" priority="115" dxfId="4" stopIfTrue="1">
      <formula>IF($G$92&gt;2.00000001,1,0)</formula>
    </cfRule>
  </conditionalFormatting>
  <conditionalFormatting sqref="C131">
    <cfRule type="expression" priority="234" dxfId="6" stopIfTrue="1">
      <formula>IF($G$131&lt;0.69999999,1,0)</formula>
    </cfRule>
    <cfRule type="expression" priority="235" dxfId="5" stopIfTrue="1">
      <formula>IF($G$131&gt;1.4999,1,0)</formula>
    </cfRule>
  </conditionalFormatting>
  <conditionalFormatting sqref="C21:I21">
    <cfRule type="expression" priority="107" dxfId="6" stopIfTrue="1">
      <formula>IF($C$23&lt;$E$23,1,0)</formula>
    </cfRule>
    <cfRule type="expression" priority="108" dxfId="10" stopIfTrue="1">
      <formula>IF($C$23&gt;$E$23,1,0)</formula>
    </cfRule>
  </conditionalFormatting>
  <conditionalFormatting sqref="C27 G27:I27">
    <cfRule type="expression" priority="105" dxfId="6" stopIfTrue="1">
      <formula>IF($G$27&lt;1,1,0)</formula>
    </cfRule>
    <cfRule type="expression" priority="106" dxfId="10" stopIfTrue="1">
      <formula>IF($G$27&gt;1,1,0)</formula>
    </cfRule>
  </conditionalFormatting>
  <conditionalFormatting sqref="C34:I34">
    <cfRule type="expression" priority="103" dxfId="6" stopIfTrue="1">
      <formula>IF($E$38&lt;$H$37,1,0)</formula>
    </cfRule>
    <cfRule type="expression" priority="104" dxfId="10" stopIfTrue="1">
      <formula>IF($E$38&gt;$H$37,1,0)</formula>
    </cfRule>
  </conditionalFormatting>
  <conditionalFormatting sqref="C41">
    <cfRule type="expression" priority="101" dxfId="6" stopIfTrue="1">
      <formula>IF((D44&lt;H43),1,0)</formula>
    </cfRule>
    <cfRule type="expression" priority="102" dxfId="10" stopIfTrue="1">
      <formula>IF((D44&gt;H43)*AND(D44&lt;H45),1,0)</formula>
    </cfRule>
  </conditionalFormatting>
  <conditionalFormatting sqref="C41">
    <cfRule type="expression" priority="98" dxfId="6" stopIfTrue="1">
      <formula>IF((D44&gt;H45),1,0)</formula>
    </cfRule>
  </conditionalFormatting>
  <conditionalFormatting sqref="H41:I41">
    <cfRule type="expression" priority="92" dxfId="6" stopIfTrue="1">
      <formula>IF((D44&lt;H43),1,0)</formula>
    </cfRule>
    <cfRule type="expression" priority="93" dxfId="6" stopIfTrue="1">
      <formula>IF((D44&gt;H45),1,0)</formula>
    </cfRule>
    <cfRule type="expression" priority="94" dxfId="10" stopIfTrue="1">
      <formula>IF((D44&gt;H43)*AND(D44&lt;H45),1,0)</formula>
    </cfRule>
  </conditionalFormatting>
  <conditionalFormatting sqref="G103">
    <cfRule type="expression" priority="77" dxfId="6" stopIfTrue="1">
      <formula>IF($G$103&lt;0.299999999999,1,0)</formula>
    </cfRule>
    <cfRule type="expression" priority="79" dxfId="10" stopIfTrue="1">
      <formula>IF($G$103&gt;0.299999999999,1,0)</formula>
    </cfRule>
  </conditionalFormatting>
  <conditionalFormatting sqref="H103:I103">
    <cfRule type="expression" priority="55" dxfId="6" stopIfTrue="1">
      <formula>IF($G$103&lt;0.299999999999,1,0)</formula>
    </cfRule>
    <cfRule type="expression" priority="58" dxfId="10" stopIfTrue="1">
      <formula>IF($G$103&gt;0.299999999999,1,0)</formula>
    </cfRule>
  </conditionalFormatting>
  <conditionalFormatting sqref="C103:F103">
    <cfRule type="expression" priority="56" dxfId="6" stopIfTrue="1">
      <formula>IF($G$103&lt;0.299999999999,1,0)</formula>
    </cfRule>
    <cfRule type="expression" priority="57" dxfId="10" stopIfTrue="1">
      <formula>IF($G$103&gt;0.299999999999,1,0)</formula>
    </cfRule>
  </conditionalFormatting>
  <conditionalFormatting sqref="C131">
    <cfRule type="expression" priority="40" dxfId="10" stopIfTrue="1">
      <formula>IF(($G$131&gt;0.6999999)*AND($G$131&lt;1.5),1,$A$122)</formula>
    </cfRule>
  </conditionalFormatting>
  <conditionalFormatting sqref="H131">
    <cfRule type="expression" priority="38" dxfId="6" stopIfTrue="1">
      <formula>IF($G$131&lt;0.69999999,1,0)</formula>
    </cfRule>
    <cfRule type="expression" priority="39" dxfId="5" stopIfTrue="1">
      <formula>IF($G$131&gt;1.4999,1,0)</formula>
    </cfRule>
  </conditionalFormatting>
  <conditionalFormatting sqref="H131:I131">
    <cfRule type="expression" priority="37" dxfId="10" stopIfTrue="1">
      <formula>IF(($G$131&gt;0.6999999)*AND($G$131&lt;1.5),1,$A$122)</formula>
    </cfRule>
  </conditionalFormatting>
  <conditionalFormatting sqref="G131">
    <cfRule type="expression" priority="35" dxfId="6" stopIfTrue="1">
      <formula>IF($G$131&lt;0.69999999,1,0)</formula>
    </cfRule>
    <cfRule type="expression" priority="36" dxfId="5" stopIfTrue="1">
      <formula>IF($G$131&gt;1.4999,1,0)</formula>
    </cfRule>
  </conditionalFormatting>
  <conditionalFormatting sqref="G131">
    <cfRule type="expression" priority="34" dxfId="10" stopIfTrue="1">
      <formula>IF(($G$131&gt;0.6999999)*AND($G$131&lt;1.5),1,$A$122)</formula>
    </cfRule>
  </conditionalFormatting>
  <conditionalFormatting sqref="C161">
    <cfRule type="expression" priority="18" dxfId="6" stopIfTrue="1">
      <formula>IF(G161&lt;0.499,1,0)</formula>
    </cfRule>
    <cfRule type="expression" priority="19" dxfId="10" stopIfTrue="1">
      <formula>IF(G161&gt;0.49999,1,0)</formula>
    </cfRule>
  </conditionalFormatting>
  <conditionalFormatting sqref="H161">
    <cfRule type="expression" priority="16" dxfId="6" stopIfTrue="1">
      <formula>IF(G161&lt;0.4999999,1,0)</formula>
    </cfRule>
    <cfRule type="expression" priority="17" dxfId="10" stopIfTrue="1">
      <formula>IF(G161&gt;0.4999999,1,0)</formula>
    </cfRule>
  </conditionalFormatting>
  <conditionalFormatting sqref="G161">
    <cfRule type="expression" priority="14" dxfId="6" stopIfTrue="1">
      <formula>IF($G$161&lt;0.4999999,1,0)</formula>
    </cfRule>
    <cfRule type="expression" priority="15" dxfId="10" stopIfTrue="1">
      <formula>IF($G$161&gt;0.49999,1,0)</formula>
    </cfRule>
  </conditionalFormatting>
  <conditionalFormatting sqref="H92">
    <cfRule type="expression" priority="1" dxfId="10" stopIfTrue="1">
      <formula>IF(($G$92&gt;1.5)*AND($G$92&lt;2.000000000001),1,0)</formula>
    </cfRule>
  </conditionalFormatting>
  <conditionalFormatting sqref="H92">
    <cfRule type="expression" priority="2" dxfId="6" stopIfTrue="1">
      <formula>IF($G$92&lt;1,1,0)</formula>
    </cfRule>
    <cfRule type="expression" priority="3" dxfId="5" stopIfTrue="1">
      <formula>IF(($G$92&gt;1)*AND($G$92&lt;1.49),1,0)</formula>
    </cfRule>
    <cfRule type="expression" priority="4" dxfId="4" stopIfTrue="1">
      <formula>IF($G$92&gt;2,1,0)</formula>
    </cfRule>
  </conditionalFormatting>
  <conditionalFormatting sqref="H92">
    <cfRule type="expression" priority="5" dxfId="6" stopIfTrue="1">
      <formula>IF($G$92&lt;1.000000000001,1,0)</formula>
    </cfRule>
    <cfRule type="expression" priority="6" dxfId="5" stopIfTrue="1">
      <formula>IF(($G$92&gt;1.000000001)*AND($G$92&lt;1.50000000001),1,0)</formula>
    </cfRule>
    <cfRule type="expression" priority="7" dxfId="4" stopIfTrue="1">
      <formula>IF($G$92&gt;2.00000001,1,0)</formula>
    </cfRule>
  </conditionalFormatting>
  <printOptions/>
  <pageMargins left="0.25" right="0.11458333333333333" top="0.16666666666666666" bottom="0.671875" header="0.3" footer="0.3"/>
  <pageSetup horizontalDpi="600" verticalDpi="600" orientation="portrait" paperSize="9" scale="75" r:id="rId2"/>
  <headerFooter>
    <oddFooter>&amp;R&amp;N</oddFooter>
  </headerFooter>
  <drawing r:id="rId1"/>
</worksheet>
</file>

<file path=xl/worksheets/sheet8.xml><?xml version="1.0" encoding="utf-8"?>
<worksheet xmlns="http://schemas.openxmlformats.org/spreadsheetml/2006/main" xmlns:r="http://schemas.openxmlformats.org/officeDocument/2006/relationships">
  <dimension ref="A2:I38"/>
  <sheetViews>
    <sheetView showGridLines="0" view="pageLayout" workbookViewId="0" topLeftCell="A10">
      <selection activeCell="A10" sqref="A1:IV16384"/>
    </sheetView>
  </sheetViews>
  <sheetFormatPr defaultColWidth="11.57421875" defaultRowHeight="12.75"/>
  <cols>
    <col min="1" max="1" width="13.00390625" style="0" customWidth="1"/>
    <col min="2" max="2" width="14.28125" style="0" customWidth="1"/>
    <col min="3" max="3" width="1.1484375" style="0" customWidth="1"/>
    <col min="4" max="4" width="11.57421875" style="0" customWidth="1"/>
    <col min="5" max="5" width="16.140625" style="0" customWidth="1"/>
    <col min="6" max="7" width="11.57421875" style="0" customWidth="1"/>
    <col min="8" max="8" width="9.8515625" style="0" customWidth="1"/>
  </cols>
  <sheetData>
    <row r="2" spans="1:8" ht="12.75">
      <c r="A2" s="511" t="s">
        <v>338</v>
      </c>
      <c r="B2" s="511"/>
      <c r="C2" s="511"/>
      <c r="D2" s="511"/>
      <c r="E2" s="511"/>
      <c r="F2" s="511"/>
      <c r="G2" s="511"/>
      <c r="H2" s="511"/>
    </row>
    <row r="6" ht="65.25" customHeight="1"/>
    <row r="7" spans="1:3" ht="15">
      <c r="A7" s="512" t="s">
        <v>339</v>
      </c>
      <c r="B7" s="512"/>
      <c r="C7" s="512"/>
    </row>
    <row r="8" ht="51" customHeight="1"/>
    <row r="9" spans="1:6" ht="12.75">
      <c r="A9" s="245" t="s">
        <v>340</v>
      </c>
      <c r="B9" s="378">
        <f>'Estudi de Viabilitat'!F6</f>
        <v>0</v>
      </c>
      <c r="C9" s="327"/>
      <c r="D9" s="245" t="s">
        <v>341</v>
      </c>
      <c r="F9" s="379">
        <f>'Estudi de Viabilitat'!F4</f>
        <v>0</v>
      </c>
    </row>
    <row r="10" spans="1:9" ht="42" customHeight="1">
      <c r="A10" s="513" t="s">
        <v>342</v>
      </c>
      <c r="B10" s="513"/>
      <c r="C10" s="513"/>
      <c r="D10" s="513"/>
      <c r="E10" s="513"/>
      <c r="F10" s="513"/>
      <c r="G10" s="513"/>
      <c r="H10" s="513"/>
      <c r="I10" s="377"/>
    </row>
    <row r="11" ht="46.5" customHeight="1"/>
    <row r="12" ht="15">
      <c r="A12" s="370" t="s">
        <v>343</v>
      </c>
    </row>
    <row r="14" spans="1:6" ht="12.75">
      <c r="A14" s="245" t="s">
        <v>344</v>
      </c>
      <c r="B14" s="381">
        <f>'Estudi de Viabilitat'!F7</f>
        <v>0</v>
      </c>
      <c r="C14" s="245" t="s">
        <v>345</v>
      </c>
      <c r="D14" s="379">
        <f>F9</f>
        <v>0</v>
      </c>
      <c r="F14" s="245" t="s">
        <v>355</v>
      </c>
    </row>
    <row r="15" ht="12.75">
      <c r="A15" s="245" t="s">
        <v>346</v>
      </c>
    </row>
    <row r="16" ht="12.75">
      <c r="A16" s="379">
        <f>'Estudi de Viabilitat'!F8</f>
        <v>0</v>
      </c>
    </row>
    <row r="18" spans="1:8" ht="12.75">
      <c r="A18" s="474" t="s">
        <v>347</v>
      </c>
      <c r="B18" s="474"/>
      <c r="C18" s="474"/>
      <c r="D18" s="474"/>
      <c r="E18" s="474"/>
      <c r="F18" s="474"/>
      <c r="G18" s="474"/>
      <c r="H18" s="474"/>
    </row>
    <row r="20" ht="23.25" customHeight="1"/>
    <row r="21" ht="15">
      <c r="A21" s="380" t="s">
        <v>348</v>
      </c>
    </row>
    <row r="23" spans="1:7" ht="12.75">
      <c r="A23" s="245" t="s">
        <v>357</v>
      </c>
      <c r="C23" s="374">
        <f>D14</f>
        <v>0</v>
      </c>
      <c r="F23" s="245" t="s">
        <v>349</v>
      </c>
      <c r="G23" s="374">
        <f>'Estudi de Viabilitat'!F5</f>
        <v>0</v>
      </c>
    </row>
    <row r="24" spans="1:8" ht="12.75">
      <c r="A24" s="383" t="s">
        <v>359</v>
      </c>
      <c r="B24" s="474" t="s">
        <v>350</v>
      </c>
      <c r="C24" s="474"/>
      <c r="D24" s="474"/>
      <c r="E24" s="474"/>
      <c r="F24" s="474"/>
      <c r="G24" s="474"/>
      <c r="H24" s="474"/>
    </row>
    <row r="26" ht="51" customHeight="1"/>
    <row r="28" ht="12.75">
      <c r="A28" s="376" t="s">
        <v>352</v>
      </c>
    </row>
    <row r="29" ht="15" customHeight="1">
      <c r="A29" s="376" t="s">
        <v>353</v>
      </c>
    </row>
    <row r="37" ht="12.75">
      <c r="A37" s="337" t="s">
        <v>354</v>
      </c>
    </row>
    <row r="38" ht="12.75">
      <c r="A38" s="382" t="s">
        <v>356</v>
      </c>
    </row>
  </sheetData>
  <sheetProtection password="EAF9" sheet="1" objects="1" scenarios="1"/>
  <mergeCells count="5">
    <mergeCell ref="B24:H24"/>
    <mergeCell ref="A2:H2"/>
    <mergeCell ref="A7:C7"/>
    <mergeCell ref="A10:H10"/>
    <mergeCell ref="A18:H18"/>
  </mergeCells>
  <dataValidations count="1">
    <dataValidation type="list" allowBlank="1" showInputMessage="1" showErrorMessage="1" sqref="A24">
      <formula1>REUNEIX</formula1>
    </dataValidation>
  </dataValidations>
  <printOptions/>
  <pageMargins left="0.5729166666666666"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IV16384"/>
    </sheetView>
  </sheetViews>
  <sheetFormatPr defaultColWidth="11.57421875" defaultRowHeight="12.75"/>
  <sheetData>
    <row r="1" ht="12.75">
      <c r="A1" s="245" t="s">
        <v>358</v>
      </c>
    </row>
    <row r="2" ht="12.75">
      <c r="A2" s="245" t="s">
        <v>351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Ajuntament de Sabadell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Informàtica</dc:creator>
  <cp:keywords/>
  <dc:description/>
  <cp:lastModifiedBy>Blanca @ADRCatCentral</cp:lastModifiedBy>
  <cp:lastPrinted>2017-02-10T14:14:56Z</cp:lastPrinted>
  <dcterms:created xsi:type="dcterms:W3CDTF">2002-12-18T11:54:18Z</dcterms:created>
  <dcterms:modified xsi:type="dcterms:W3CDTF">2017-10-06T08:14:14Z</dcterms:modified>
  <cp:category/>
  <cp:version/>
  <cp:contentType/>
  <cp:contentStatus/>
</cp:coreProperties>
</file>